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picenterorg.sharepoint.com/sites/EDoTDocs/FDWorking/HumanResourcesBenefits/2023/2023 Clergy Compensation Worksheets/"/>
    </mc:Choice>
  </mc:AlternateContent>
  <xr:revisionPtr revIDLastSave="0" documentId="8_{A6A77243-4110-4994-9D2E-FFEB5BE0F608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alc" sheetId="2" r:id="rId1"/>
    <sheet name="2019 200k +" sheetId="3" state="hidden" r:id="rId2"/>
    <sheet name="Combined Print Sheet" sheetId="5" state="hidden" r:id="rId3"/>
  </sheets>
  <definedNames>
    <definedName name="FIT_average_rate" localSheetId="1">'2019 200k +'!$C$46</definedName>
    <definedName name="FIT_average_rate" localSheetId="0">calc!$C$48</definedName>
    <definedName name="FIT_marginal_rate" localSheetId="1">'2019 200k +'!$C$43</definedName>
    <definedName name="FIT_marginal_rate" localSheetId="0">calc!$C$45</definedName>
    <definedName name="H" localSheetId="1">'2019 200k +'!$C$13</definedName>
    <definedName name="H" localSheetId="0">calc!$C$13</definedName>
    <definedName name="H" localSheetId="2">'Combined Print Sheet'!$C$13</definedName>
    <definedName name="Housing_Value" localSheetId="1">'2019 200k +'!$C$42</definedName>
    <definedName name="Housing_Value" localSheetId="0">calc!$C$44</definedName>
    <definedName name="Housing_Value" localSheetId="2">'Combined Print Sheet'!$C$47</definedName>
    <definedName name="MC_tax_rate" localSheetId="1">'2019 200k +'!$C$38</definedName>
    <definedName name="MC_tax_rate" localSheetId="0">calc!$C$40</definedName>
    <definedName name="MC_tax_rate" localSheetId="2">'Combined Print Sheet'!$C$43</definedName>
    <definedName name="Pension_Rate" localSheetId="1">'2019 200k +'!$C$41</definedName>
    <definedName name="Pension_Rate" localSheetId="0">calc!$C$43</definedName>
    <definedName name="_xlnm.Print_Area" localSheetId="1">'2019 200k +'!$A$1:$Q$51</definedName>
    <definedName name="_xlnm.Print_Area" localSheetId="0">calc!$A$1:$Q$50</definedName>
    <definedName name="_xlnm.Print_Area" localSheetId="2">'Combined Print Sheet'!$A$1:$L$41</definedName>
    <definedName name="Rectory?" localSheetId="1">'2019 200k +'!$A$9</definedName>
    <definedName name="Rectory?" localSheetId="0">calc!$A$9</definedName>
    <definedName name="Rectory?" localSheetId="2">'Combined Print Sheet'!$A$9</definedName>
    <definedName name="S" localSheetId="1">'2019 200k +'!$C$12</definedName>
    <definedName name="S" localSheetId="0">calc!$C$12</definedName>
    <definedName name="S" localSheetId="2">'Combined Print Sheet'!$C$12</definedName>
    <definedName name="SE_tax_base" localSheetId="1">'2019 200k +'!$C$36</definedName>
    <definedName name="SE_tax_base" localSheetId="0">calc!$C$38</definedName>
    <definedName name="SE_tax_base" localSheetId="2">'Combined Print Sheet'!$C$41</definedName>
    <definedName name="SE_tax_rate" localSheetId="1">'2019 200k +'!$C$37</definedName>
    <definedName name="SE_tax_rate" localSheetId="0">calc!$C$39</definedName>
    <definedName name="SE_tax_rate" localSheetId="2">'Combined Print Sheet'!$C$42</definedName>
    <definedName name="SSR" localSheetId="1">'2019 200k +'!$C$17</definedName>
    <definedName name="SSR" localSheetId="0">calc!$C$18</definedName>
    <definedName name="SSR" localSheetId="2">'Combined Print Sheet'!$C$17</definedName>
    <definedName name="U" localSheetId="1">'2019 200k +'!$C$14</definedName>
    <definedName name="U" localSheetId="0">calc!$C$14</definedName>
    <definedName name="U" localSheetId="2">'Combined Print Sheet'!$C$14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6" i="2" l="1"/>
  <c r="C14" i="2"/>
  <c r="L13" i="2"/>
  <c r="Q17" i="2"/>
  <c r="P17" i="2"/>
  <c r="J16" i="2"/>
  <c r="I16" i="2"/>
  <c r="E16" i="2"/>
  <c r="J17" i="2"/>
  <c r="N13" i="2"/>
  <c r="B18" i="5"/>
  <c r="A18" i="5"/>
  <c r="I13" i="2"/>
  <c r="C36" i="3"/>
  <c r="H13" i="2"/>
  <c r="H17" i="2"/>
  <c r="I17" i="2"/>
  <c r="Q12" i="2"/>
  <c r="I12" i="2"/>
  <c r="H12" i="2"/>
  <c r="C37" i="5"/>
  <c r="C33" i="5"/>
  <c r="B40" i="3"/>
  <c r="B39" i="3"/>
  <c r="B36" i="3"/>
  <c r="C15" i="5"/>
  <c r="E17" i="2"/>
  <c r="L17" i="2"/>
  <c r="C22" i="5"/>
  <c r="C12" i="5"/>
  <c r="C31" i="5"/>
  <c r="C11" i="5"/>
  <c r="C30" i="5" s="1"/>
  <c r="A8" i="5"/>
  <c r="B6" i="3"/>
  <c r="B5" i="5"/>
  <c r="B5" i="3"/>
  <c r="B4" i="5"/>
  <c r="B4" i="3"/>
  <c r="B3" i="5" s="1"/>
  <c r="C34" i="3"/>
  <c r="Q47" i="3"/>
  <c r="Q45" i="3"/>
  <c r="D24" i="2"/>
  <c r="J39" i="2"/>
  <c r="P24" i="2"/>
  <c r="J32" i="3"/>
  <c r="N14" i="2"/>
  <c r="J13" i="2"/>
  <c r="J12" i="2"/>
  <c r="Q13" i="2"/>
  <c r="E24" i="2"/>
  <c r="D13" i="2"/>
  <c r="J37" i="2"/>
  <c r="P12" i="2"/>
  <c r="L12" i="2"/>
  <c r="D12" i="2"/>
  <c r="J36" i="2" s="1"/>
  <c r="I14" i="2"/>
  <c r="C18" i="2"/>
  <c r="C16" i="5" s="1"/>
  <c r="H14" i="2"/>
  <c r="J14" i="2"/>
  <c r="C13" i="5"/>
  <c r="E14" i="2"/>
  <c r="Q14" i="2"/>
  <c r="J31" i="3"/>
  <c r="Q44" i="3"/>
  <c r="J33" i="3"/>
  <c r="Q46" i="3"/>
  <c r="S37" i="3"/>
  <c r="Q35" i="3"/>
  <c r="Q37" i="3"/>
  <c r="Q41" i="3"/>
  <c r="Q42" i="3"/>
  <c r="Q48" i="3"/>
  <c r="Q50" i="3"/>
  <c r="J35" i="3"/>
  <c r="J36" i="3"/>
  <c r="Q29" i="3"/>
  <c r="Q31" i="3"/>
  <c r="Q32" i="3"/>
  <c r="S32" i="3"/>
  <c r="S33" i="3"/>
  <c r="T37" i="3"/>
  <c r="Q40" i="3"/>
  <c r="N37" i="3"/>
  <c r="J41" i="3"/>
  <c r="I41" i="3"/>
  <c r="J45" i="3"/>
  <c r="I45" i="3"/>
  <c r="J47" i="3"/>
  <c r="I18" i="2" l="1"/>
  <c r="H18" i="2"/>
  <c r="L25" i="2"/>
  <c r="E11" i="5"/>
  <c r="Q18" i="2"/>
  <c r="P18" i="2"/>
  <c r="D18" i="2"/>
  <c r="J18" i="2"/>
  <c r="C19" i="2"/>
  <c r="M18" i="2"/>
  <c r="H19" i="2" l="1"/>
  <c r="I19" i="2"/>
  <c r="J19" i="2"/>
  <c r="M19" i="2"/>
  <c r="D19" i="2"/>
  <c r="C17" i="5"/>
  <c r="E17" i="5" s="1"/>
  <c r="Q19" i="2"/>
  <c r="P19" i="2"/>
  <c r="C20" i="2"/>
  <c r="S39" i="2"/>
  <c r="Q37" i="2" l="1"/>
  <c r="H20" i="2"/>
  <c r="I20" i="2"/>
  <c r="I25" i="2" s="1"/>
  <c r="I26" i="2" s="1"/>
  <c r="H25" i="2"/>
  <c r="H26" i="2" s="1"/>
  <c r="J20" i="2"/>
  <c r="D20" i="2"/>
  <c r="D25" i="2" s="1"/>
  <c r="P20" i="2"/>
  <c r="P25" i="2" s="1"/>
  <c r="J33" i="2" s="1"/>
  <c r="Q20" i="2"/>
  <c r="M20" i="2"/>
  <c r="M25" i="2" s="1"/>
  <c r="C18" i="5"/>
  <c r="C34" i="5"/>
  <c r="C32" i="5"/>
  <c r="I16" i="5"/>
  <c r="J38" i="2"/>
  <c r="C15" i="2" l="1"/>
  <c r="N15" i="2" s="1"/>
  <c r="N25" i="2" s="1"/>
  <c r="Q15" i="2"/>
  <c r="Q25" i="2" s="1"/>
  <c r="C35" i="5"/>
  <c r="C40" i="5"/>
  <c r="Q31" i="2" l="1"/>
  <c r="Q33" i="2" s="1"/>
  <c r="Q34" i="2" s="1"/>
  <c r="Q36" i="2" s="1"/>
  <c r="F15" i="2"/>
  <c r="F25" i="2" s="1"/>
  <c r="C14" i="5"/>
  <c r="J15" i="2"/>
  <c r="J25" i="2" s="1"/>
  <c r="J26" i="2" s="1"/>
  <c r="C21" i="2" l="1"/>
  <c r="J27" i="2"/>
  <c r="S34" i="2"/>
  <c r="S35" i="2" s="1"/>
  <c r="Q39" i="2"/>
  <c r="E21" i="2" l="1"/>
  <c r="E25" i="2" s="1"/>
  <c r="C22" i="2"/>
  <c r="C19" i="5"/>
  <c r="C20" i="5" s="1"/>
  <c r="F20" i="5" s="1"/>
  <c r="N39" i="2"/>
  <c r="T39" i="2"/>
  <c r="J32" i="2"/>
  <c r="J34" i="2"/>
  <c r="J40" i="2" s="1"/>
  <c r="J43" i="2" s="1"/>
</calcChain>
</file>

<file path=xl/sharedStrings.xml><?xml version="1.0" encoding="utf-8"?>
<sst xmlns="http://schemas.openxmlformats.org/spreadsheetml/2006/main" count="225" uniqueCount="123">
  <si>
    <t>&lt;=Place X here if Priest lives in Church-owned housing</t>
  </si>
  <si>
    <t>Cash Flow</t>
  </si>
  <si>
    <t>Group for Reporting</t>
  </si>
  <si>
    <t>Compute Tax Effects</t>
  </si>
  <si>
    <t>Non-cash</t>
  </si>
  <si>
    <t>Stipend</t>
  </si>
  <si>
    <t>SE Tax</t>
  </si>
  <si>
    <t>Housing</t>
  </si>
  <si>
    <t>S</t>
  </si>
  <si>
    <t>H</t>
  </si>
  <si>
    <t>Housing Expense paid to Priest</t>
  </si>
  <si>
    <t>U</t>
  </si>
  <si>
    <t>Utilities paid directly by Church</t>
  </si>
  <si>
    <t>R</t>
  </si>
  <si>
    <t>Rectory - Imputed Value</t>
  </si>
  <si>
    <t>SSR</t>
  </si>
  <si>
    <t>Social Security</t>
  </si>
  <si>
    <t>SMT</t>
  </si>
  <si>
    <t>Medicare Tax</t>
  </si>
  <si>
    <t>P</t>
  </si>
  <si>
    <t>Pension Premium</t>
  </si>
  <si>
    <t>TDA</t>
  </si>
  <si>
    <t>Tax Deferred Annuity</t>
  </si>
  <si>
    <t>Total Package</t>
  </si>
  <si>
    <t>Compute Equivalent Lay Compensation</t>
  </si>
  <si>
    <t>Verify calculation of Tax Reimbursement</t>
  </si>
  <si>
    <t>Electricity</t>
  </si>
  <si>
    <t>For vestry information</t>
  </si>
  <si>
    <t>Self Employment Income</t>
  </si>
  <si>
    <t>Gas</t>
  </si>
  <si>
    <t>Salary</t>
  </si>
  <si>
    <t xml:space="preserve">less statutory deduction of </t>
  </si>
  <si>
    <t>Water</t>
  </si>
  <si>
    <t>Telephone</t>
  </si>
  <si>
    <t>taxable for self employment tax</t>
  </si>
  <si>
    <t>Costs paid by church in addition to utilities</t>
  </si>
  <si>
    <t>self employment tax</t>
  </si>
  <si>
    <t>below limit</t>
  </si>
  <si>
    <t>Tax Rates, etc.</t>
  </si>
  <si>
    <t>FIT on housing at marginal rate</t>
  </si>
  <si>
    <t>above limit</t>
  </si>
  <si>
    <t>SE tax base</t>
  </si>
  <si>
    <t>Total</t>
  </si>
  <si>
    <t>total</t>
  </si>
  <si>
    <t>SE tax rate</t>
  </si>
  <si>
    <t>Compute Voluntary Withholding</t>
  </si>
  <si>
    <t>MC tax rate</t>
  </si>
  <si>
    <t>Benefits</t>
  </si>
  <si>
    <t>% of effective salary</t>
  </si>
  <si>
    <t>Self Employment Tax</t>
  </si>
  <si>
    <t>Pension Rate</t>
  </si>
  <si>
    <t>Automobile</t>
  </si>
  <si>
    <t>Estimated Income Tax</t>
  </si>
  <si>
    <t>Housing Value</t>
  </si>
  <si>
    <t>Pension</t>
  </si>
  <si>
    <t>Total withholding</t>
  </si>
  <si>
    <t>FIT marginal rate</t>
  </si>
  <si>
    <t>Health and life insurance, estimate</t>
  </si>
  <si>
    <t>Compute Monthly Paycheck</t>
  </si>
  <si>
    <t>to estimate equivalent lay compensation</t>
  </si>
  <si>
    <t xml:space="preserve">     (included with diocesan assessment)</t>
  </si>
  <si>
    <t>rate based on lay income</t>
  </si>
  <si>
    <t>FIT average rate</t>
  </si>
  <si>
    <t>to compute voluntary withholding</t>
  </si>
  <si>
    <t>rate based on clergy income</t>
  </si>
  <si>
    <t>Total lay equivalent package</t>
  </si>
  <si>
    <t>Annuity w/h</t>
  </si>
  <si>
    <t>Net Pay</t>
  </si>
  <si>
    <t>** Dependent on how clergy member wants to handle taxes.</t>
  </si>
  <si>
    <t>Paid to 
Rector</t>
  </si>
  <si>
    <t>Paid to 
Others</t>
  </si>
  <si>
    <t>Compute
Pension</t>
  </si>
  <si>
    <t>Compute 
Imputed 
Value of Rectory 
for SSR</t>
  </si>
  <si>
    <t>Compute 
Imputed 
Value of Rectory 
for Pension</t>
  </si>
  <si>
    <t>Taxable
 for FIT</t>
  </si>
  <si>
    <t>Self Empl.
 Income 
for FICA</t>
  </si>
  <si>
    <t>(rectory estimated at 30%)</t>
  </si>
  <si>
    <t>Date:</t>
  </si>
  <si>
    <t>Church Name:</t>
  </si>
  <si>
    <t>Name of Clergy:</t>
  </si>
  <si>
    <t>Other (specify)</t>
  </si>
  <si>
    <t>TOTAL</t>
  </si>
  <si>
    <t>Effective %</t>
  </si>
  <si>
    <t>(note that this amount is deducted from the clergy's gross pay upon their</t>
  </si>
  <si>
    <t>request and sent directly to the Church Pension Group-RSVP plan on their behalf).</t>
  </si>
  <si>
    <t>Annual Figures</t>
  </si>
  <si>
    <t>Utilities paid directly by Church - if rectory is provided ONLY</t>
  </si>
  <si>
    <t>FIT w/h **</t>
  </si>
  <si>
    <t>SS Reimbursement **</t>
  </si>
  <si>
    <t xml:space="preserve"> 50% of SE tax rate</t>
  </si>
  <si>
    <t>MC tax base</t>
  </si>
  <si>
    <t>MC addt'l tax rate 2013</t>
  </si>
  <si>
    <t>amount of taxable comp above 200k</t>
  </si>
  <si>
    <t>MANUALLY PUT IN CELL C15 IF GREATER THAN ZERO</t>
  </si>
  <si>
    <t>MC no RECTORY</t>
  </si>
  <si>
    <t>IGNORE THIS FOR NOW</t>
  </si>
  <si>
    <r>
      <t xml:space="preserve">NOTE: Amounts in </t>
    </r>
    <r>
      <rPr>
        <b/>
        <i/>
        <sz val="18"/>
        <rFont val="Times Roman"/>
        <family val="1"/>
      </rPr>
      <t>bold and italics</t>
    </r>
    <r>
      <rPr>
        <b/>
        <sz val="18"/>
        <rFont val="Times Roman"/>
        <family val="1"/>
      </rPr>
      <t xml:space="preserve"> are amounts to be input.  The rest will calculate based on current tax law and Episcopal Canons of the Diocese of Texas.</t>
    </r>
  </si>
  <si>
    <t>This worksheet calculates automatically based on the clergy inccome above $200,000.</t>
  </si>
  <si>
    <t>100% of Addt'l MC tax</t>
  </si>
  <si>
    <t>TOTAL SSR</t>
  </si>
  <si>
    <t>Employer-Paid Tuition</t>
  </si>
  <si>
    <t>T</t>
  </si>
  <si>
    <t>TOTAL STIPEND AND HOUSING</t>
  </si>
  <si>
    <t>Effective SSR rate</t>
  </si>
  <si>
    <t>Compute Semi-Monthly Paycheck</t>
  </si>
  <si>
    <t>403b w/h</t>
  </si>
  <si>
    <t>Dental Deduction</t>
  </si>
  <si>
    <t>H.S.A Contrib-employee</t>
  </si>
  <si>
    <t>Supp Life Ins</t>
  </si>
  <si>
    <t xml:space="preserve">SS Reimbursement </t>
  </si>
  <si>
    <t xml:space="preserve">FIT w/h </t>
  </si>
  <si>
    <t>SSR w/h</t>
  </si>
  <si>
    <r>
      <t xml:space="preserve">NOTE: Amounts in </t>
    </r>
    <r>
      <rPr>
        <i/>
        <sz val="10"/>
        <rFont val="Arial"/>
        <family val="1"/>
      </rPr>
      <t>bold and italics</t>
    </r>
    <r>
      <rPr>
        <sz val="10"/>
        <rFont val="Arial"/>
        <family val="1"/>
      </rPr>
      <t xml:space="preserve"> are amounts to be input.  The rest will calculate based on current tax law and Episcopal Canons of the Diocese of Texas.</t>
    </r>
  </si>
  <si>
    <t>EDOT</t>
  </si>
  <si>
    <t>SMTA</t>
  </si>
  <si>
    <t>Additional Medicare Tax</t>
  </si>
  <si>
    <t>Other taxable compensation *</t>
  </si>
  <si>
    <t>- One time payments (e.g., bonus and overtime); one-time payments are included in TAC when reported</t>
  </si>
  <si>
    <t>* Other taxable compensation may include:</t>
  </si>
  <si>
    <t>EP</t>
  </si>
  <si>
    <t>Employer contributions to qualified or non-qualified plan (403b)</t>
  </si>
  <si>
    <t>- Employer paid tuition for dependents (only if taxable)</t>
  </si>
  <si>
    <t>(Changed for 2022 rate change by IRS)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</si>
</sst>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 d\,\ yyyy;@"/>
    <numFmt numFmtId="165" formatCode="0.000000"/>
    <numFmt numFmtId="166" formatCode="0.0%"/>
  </numFmts>
  <fonts count="49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color indexed="10"/>
      <name val="Times Roman"/>
      <family val="1"/>
    </font>
    <font>
      <sz val="12"/>
      <name val="Times Roman"/>
      <family val="1"/>
    </font>
    <font>
      <b/>
      <sz val="12"/>
      <color indexed="10"/>
      <name val="Times Roman"/>
      <family val="1"/>
    </font>
    <font>
      <b/>
      <sz val="12"/>
      <name val="Times Roman"/>
      <family val="1"/>
    </font>
    <font>
      <b/>
      <i/>
      <sz val="12"/>
      <name val="Times Roman"/>
      <family val="1"/>
    </font>
    <font>
      <sz val="14"/>
      <name val="Times Roman"/>
      <family val="1"/>
    </font>
    <font>
      <b/>
      <sz val="14"/>
      <name val="Times Roman"/>
      <family val="1"/>
    </font>
    <font>
      <b/>
      <sz val="10"/>
      <name val="Times Roman"/>
      <family val="1"/>
    </font>
    <font>
      <b/>
      <i/>
      <u/>
      <sz val="12"/>
      <name val="Times Roman"/>
      <family val="1"/>
    </font>
    <font>
      <b/>
      <sz val="12"/>
      <name val="Times Roman"/>
      <family val="1"/>
    </font>
    <font>
      <i/>
      <sz val="12"/>
      <name val="Times Roman"/>
      <family val="1"/>
    </font>
    <font>
      <sz val="12"/>
      <color theme="0"/>
      <name val="Times Roman"/>
      <family val="1"/>
    </font>
    <font>
      <b/>
      <sz val="12"/>
      <color theme="0"/>
      <name val="Times Roman"/>
      <family val="1"/>
    </font>
    <font>
      <b/>
      <i/>
      <sz val="12"/>
      <name val="Times Roman"/>
      <family val="1"/>
    </font>
    <font>
      <b/>
      <i/>
      <sz val="10"/>
      <name val="Times Roman"/>
      <family val="1"/>
    </font>
    <font>
      <b/>
      <i/>
      <sz val="14"/>
      <name val="Times Roman"/>
      <family val="1"/>
    </font>
    <font>
      <b/>
      <sz val="18"/>
      <name val="Times Roman"/>
      <family val="1"/>
    </font>
    <font>
      <b/>
      <i/>
      <sz val="18"/>
      <name val="Times Roman"/>
      <family val="1"/>
    </font>
    <font>
      <sz val="14"/>
      <name val="Times Roman"/>
      <family val="1"/>
    </font>
    <font>
      <b/>
      <i/>
      <sz val="14"/>
      <color rgb="FFFF0000"/>
      <name val="Times Roman"/>
      <family val="1"/>
    </font>
    <font>
      <b/>
      <sz val="10"/>
      <name val="Arial"/>
      <family val="2"/>
    </font>
    <font>
      <b/>
      <i/>
      <sz val="10"/>
      <name val="Arial"/>
      <family val="2"/>
    </font>
    <font>
      <b/>
      <u/>
      <sz val="12"/>
      <color theme="0"/>
      <name val="Times Roman"/>
      <family val="1"/>
    </font>
    <font>
      <b/>
      <i/>
      <sz val="12"/>
      <color theme="0"/>
      <name val="Times Roman"/>
      <family val="1"/>
    </font>
    <font>
      <b/>
      <sz val="12"/>
      <color indexed="10"/>
      <name val="Times Roman"/>
      <family val="1"/>
    </font>
    <font>
      <sz val="10"/>
      <name val="Arial"/>
      <family val="2"/>
    </font>
    <font>
      <sz val="12"/>
      <name val="Times Roman"/>
      <family val="1"/>
    </font>
    <font>
      <b/>
      <sz val="18"/>
      <name val="Times Roman"/>
      <family val="1"/>
    </font>
    <font>
      <i/>
      <sz val="10"/>
      <name val="Arial"/>
      <family val="1"/>
    </font>
    <font>
      <sz val="10"/>
      <name val="Arial"/>
      <family val="1"/>
    </font>
    <font>
      <b/>
      <i/>
      <sz val="12"/>
      <name val="Times Roman"/>
      <family val="1"/>
    </font>
    <font>
      <sz val="14"/>
      <name val="Times Roman"/>
      <family val="1"/>
    </font>
    <font>
      <b/>
      <i/>
      <sz val="14"/>
      <name val="Times Roman"/>
      <family val="1"/>
    </font>
    <font>
      <b/>
      <i/>
      <sz val="14"/>
      <color rgb="FFFF0000"/>
      <name val="Times Roman"/>
      <family val="1"/>
    </font>
    <font>
      <b/>
      <sz val="12"/>
      <color rgb="FFFF0000"/>
      <name val="Times Roman"/>
      <family val="1"/>
    </font>
    <font>
      <b/>
      <sz val="14"/>
      <name val="Times Roman"/>
      <family val="1"/>
    </font>
    <font>
      <b/>
      <i/>
      <u/>
      <sz val="12"/>
      <name val="Times Roman"/>
      <family val="1"/>
    </font>
    <font>
      <b/>
      <sz val="12"/>
      <name val="Times Roman"/>
      <family val="1"/>
    </font>
    <font>
      <i/>
      <sz val="12"/>
      <name val="Times Roman"/>
      <family val="1"/>
    </font>
    <font>
      <sz val="12"/>
      <color theme="0"/>
      <name val="Times Roman"/>
      <family val="1"/>
    </font>
    <font>
      <b/>
      <u/>
      <sz val="12"/>
      <name val="Times Roman"/>
      <family val="1"/>
    </font>
    <font>
      <b/>
      <sz val="12"/>
      <color theme="0"/>
      <name val="Times Roman"/>
      <family val="1"/>
    </font>
    <font>
      <b/>
      <sz val="10"/>
      <name val="Times Roman"/>
      <family val="1"/>
    </font>
    <font>
      <b/>
      <i/>
      <sz val="10"/>
      <name val="Times Roman"/>
      <family val="1"/>
    </font>
    <font>
      <b/>
      <sz val="12"/>
      <name val="Times Roman"/>
    </font>
    <font>
      <b/>
      <i/>
      <sz val="12"/>
      <name val="Times Roman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05">
    <xf numFmtId="0" fontId="0" fillId="0" borderId="0" xfId="0"/>
    <xf numFmtId="0" fontId="4" fillId="0" borderId="3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Border="1" applyProtection="1">
      <protection locked="0"/>
    </xf>
    <xf numFmtId="0" fontId="4" fillId="0" borderId="7" xfId="0" applyFont="1" applyBorder="1" applyProtection="1">
      <protection locked="0"/>
    </xf>
    <xf numFmtId="0" fontId="8" fillId="0" borderId="5" xfId="0" applyFont="1" applyFill="1" applyBorder="1" applyProtection="1">
      <protection locked="0"/>
    </xf>
    <xf numFmtId="0" fontId="9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7" xfId="0" applyFont="1" applyFill="1" applyBorder="1" applyProtection="1">
      <protection locked="0"/>
    </xf>
    <xf numFmtId="0" fontId="4" fillId="0" borderId="0" xfId="0" applyFont="1" applyFill="1" applyProtection="1">
      <protection locked="0"/>
    </xf>
    <xf numFmtId="0" fontId="4" fillId="0" borderId="5" xfId="0" applyFont="1" applyBorder="1" applyProtection="1"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11" fillId="0" borderId="0" xfId="0" applyFont="1" applyFill="1" applyBorder="1" applyProtection="1"/>
    <xf numFmtId="0" fontId="4" fillId="0" borderId="0" xfId="0" applyFont="1" applyFill="1" applyBorder="1" applyProtection="1"/>
    <xf numFmtId="0" fontId="7" fillId="0" borderId="0" xfId="0" applyFont="1" applyFill="1" applyBorder="1" applyProtection="1"/>
    <xf numFmtId="0" fontId="4" fillId="0" borderId="0" xfId="0" applyFont="1" applyBorder="1" applyProtection="1"/>
    <xf numFmtId="0" fontId="6" fillId="0" borderId="10" xfId="0" applyFont="1" applyBorder="1" applyProtection="1"/>
    <xf numFmtId="0" fontId="7" fillId="0" borderId="5" xfId="0" applyFont="1" applyFill="1" applyBorder="1" applyProtection="1"/>
    <xf numFmtId="0" fontId="4" fillId="0" borderId="5" xfId="0" applyFont="1" applyFill="1" applyBorder="1" applyProtection="1"/>
    <xf numFmtId="0" fontId="4" fillId="0" borderId="5" xfId="0" applyFont="1" applyBorder="1" applyProtection="1"/>
    <xf numFmtId="3" fontId="3" fillId="0" borderId="7" xfId="0" applyNumberFormat="1" applyFont="1" applyBorder="1" applyProtection="1"/>
    <xf numFmtId="3" fontId="4" fillId="0" borderId="7" xfId="0" applyNumberFormat="1" applyFont="1" applyBorder="1" applyProtection="1"/>
    <xf numFmtId="0" fontId="4" fillId="0" borderId="7" xfId="0" applyFont="1" applyBorder="1" applyProtection="1"/>
    <xf numFmtId="3" fontId="6" fillId="0" borderId="11" xfId="0" applyNumberFormat="1" applyFont="1" applyBorder="1" applyProtection="1"/>
    <xf numFmtId="0" fontId="4" fillId="0" borderId="3" xfId="0" applyFont="1" applyBorder="1" applyProtection="1"/>
    <xf numFmtId="0" fontId="4" fillId="0" borderId="12" xfId="0" applyFont="1" applyBorder="1" applyAlignment="1" applyProtection="1">
      <alignment horizontal="center" wrapText="1"/>
    </xf>
    <xf numFmtId="0" fontId="4" fillId="0" borderId="12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3" fontId="4" fillId="0" borderId="0" xfId="0" applyNumberFormat="1" applyFont="1" applyBorder="1" applyProtection="1"/>
    <xf numFmtId="3" fontId="4" fillId="0" borderId="6" xfId="0" applyNumberFormat="1" applyFont="1" applyBorder="1" applyProtection="1"/>
    <xf numFmtId="3" fontId="4" fillId="0" borderId="10" xfId="0" applyNumberFormat="1" applyFont="1" applyBorder="1" applyProtection="1"/>
    <xf numFmtId="0" fontId="4" fillId="0" borderId="0" xfId="0" applyFont="1" applyProtection="1"/>
    <xf numFmtId="0" fontId="8" fillId="0" borderId="5" xfId="0" applyFont="1" applyFill="1" applyBorder="1" applyProtection="1"/>
    <xf numFmtId="0" fontId="9" fillId="0" borderId="0" xfId="0" applyFont="1" applyFill="1" applyBorder="1" applyProtection="1"/>
    <xf numFmtId="0" fontId="4" fillId="0" borderId="13" xfId="0" applyFont="1" applyBorder="1" applyProtection="1"/>
    <xf numFmtId="0" fontId="4" fillId="0" borderId="14" xfId="0" applyFont="1" applyBorder="1" applyProtection="1"/>
    <xf numFmtId="0" fontId="4" fillId="0" borderId="15" xfId="0" applyFont="1" applyBorder="1" applyProtection="1"/>
    <xf numFmtId="0" fontId="6" fillId="0" borderId="1" xfId="0" applyFont="1" applyBorder="1" applyProtection="1"/>
    <xf numFmtId="0" fontId="6" fillId="0" borderId="8" xfId="0" applyFont="1" applyBorder="1" applyProtection="1"/>
    <xf numFmtId="0" fontId="6" fillId="0" borderId="5" xfId="0" applyFont="1" applyBorder="1" applyProtection="1"/>
    <xf numFmtId="0" fontId="12" fillId="0" borderId="7" xfId="0" applyFont="1" applyBorder="1" applyProtection="1"/>
    <xf numFmtId="0" fontId="4" fillId="0" borderId="8" xfId="0" applyFont="1" applyBorder="1" applyProtection="1"/>
    <xf numFmtId="0" fontId="4" fillId="0" borderId="16" xfId="0" applyFont="1" applyBorder="1" applyProtection="1"/>
    <xf numFmtId="3" fontId="6" fillId="0" borderId="4" xfId="0" applyNumberFormat="1" applyFont="1" applyBorder="1" applyProtection="1"/>
    <xf numFmtId="0" fontId="10" fillId="0" borderId="0" xfId="0" applyFont="1" applyBorder="1" applyProtection="1"/>
    <xf numFmtId="10" fontId="6" fillId="0" borderId="7" xfId="0" applyNumberFormat="1" applyFont="1" applyBorder="1" applyProtection="1"/>
    <xf numFmtId="0" fontId="6" fillId="0" borderId="0" xfId="0" applyFont="1" applyBorder="1" applyProtection="1"/>
    <xf numFmtId="9" fontId="6" fillId="0" borderId="7" xfId="0" applyNumberFormat="1" applyFont="1" applyBorder="1" applyProtection="1"/>
    <xf numFmtId="0" fontId="10" fillId="0" borderId="16" xfId="0" applyFont="1" applyBorder="1" applyProtection="1"/>
    <xf numFmtId="9" fontId="6" fillId="0" borderId="9" xfId="0" applyNumberFormat="1" applyFont="1" applyBorder="1" applyProtection="1"/>
    <xf numFmtId="0" fontId="4" fillId="0" borderId="1" xfId="0" applyFont="1" applyBorder="1" applyProtection="1"/>
    <xf numFmtId="9" fontId="6" fillId="0" borderId="4" xfId="0" applyNumberFormat="1" applyFont="1" applyBorder="1" applyProtection="1"/>
    <xf numFmtId="0" fontId="4" fillId="0" borderId="9" xfId="0" applyFont="1" applyBorder="1" applyProtection="1"/>
    <xf numFmtId="3" fontId="6" fillId="0" borderId="17" xfId="0" applyNumberFormat="1" applyFont="1" applyBorder="1" applyProtection="1"/>
    <xf numFmtId="3" fontId="4" fillId="0" borderId="7" xfId="0" applyNumberFormat="1" applyFont="1" applyFill="1" applyBorder="1" applyProtection="1"/>
    <xf numFmtId="0" fontId="9" fillId="0" borderId="7" xfId="0" applyFont="1" applyFill="1" applyBorder="1" applyProtection="1">
      <protection locked="0"/>
    </xf>
    <xf numFmtId="0" fontId="13" fillId="0" borderId="0" xfId="0" applyFont="1" applyBorder="1" applyProtection="1">
      <protection locked="0"/>
    </xf>
    <xf numFmtId="0" fontId="13" fillId="0" borderId="16" xfId="0" applyFont="1" applyBorder="1" applyProtection="1"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0" fontId="7" fillId="0" borderId="5" xfId="0" applyFont="1" applyBorder="1" applyProtection="1"/>
    <xf numFmtId="10" fontId="6" fillId="0" borderId="0" xfId="0" applyNumberFormat="1" applyFont="1" applyBorder="1" applyProtection="1"/>
    <xf numFmtId="0" fontId="7" fillId="0" borderId="1" xfId="0" applyFont="1" applyFill="1" applyBorder="1" applyProtection="1"/>
    <xf numFmtId="0" fontId="14" fillId="0" borderId="0" xfId="0" applyFont="1" applyProtection="1"/>
    <xf numFmtId="0" fontId="14" fillId="0" borderId="0" xfId="0" applyFont="1" applyProtection="1">
      <protection locked="0"/>
    </xf>
    <xf numFmtId="0" fontId="14" fillId="0" borderId="3" xfId="0" applyFont="1" applyFill="1" applyBorder="1" applyProtection="1">
      <protection locked="0"/>
    </xf>
    <xf numFmtId="0" fontId="14" fillId="0" borderId="4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4" fillId="0" borderId="0" xfId="0" applyFont="1" applyFill="1" applyBorder="1" applyProtection="1">
      <protection locked="0"/>
    </xf>
    <xf numFmtId="0" fontId="14" fillId="0" borderId="7" xfId="0" applyFont="1" applyFill="1" applyBorder="1" applyProtection="1">
      <protection locked="0"/>
    </xf>
    <xf numFmtId="0" fontId="14" fillId="0" borderId="0" xfId="0" applyFont="1" applyFill="1" applyBorder="1" applyProtection="1"/>
    <xf numFmtId="0" fontId="15" fillId="0" borderId="0" xfId="0" applyFont="1" applyFill="1" applyBorder="1" applyProtection="1"/>
    <xf numFmtId="3" fontId="14" fillId="0" borderId="0" xfId="0" applyNumberFormat="1" applyFont="1" applyFill="1" applyBorder="1" applyProtection="1"/>
    <xf numFmtId="0" fontId="14" fillId="0" borderId="16" xfId="0" applyFont="1" applyFill="1" applyBorder="1" applyProtection="1">
      <protection locked="0"/>
    </xf>
    <xf numFmtId="0" fontId="14" fillId="0" borderId="9" xfId="0" applyFont="1" applyFill="1" applyBorder="1" applyProtection="1">
      <protection locked="0"/>
    </xf>
    <xf numFmtId="0" fontId="14" fillId="0" borderId="0" xfId="0" applyFont="1" applyFill="1" applyBorder="1" applyAlignment="1" applyProtection="1">
      <alignment horizontal="right"/>
    </xf>
    <xf numFmtId="3" fontId="14" fillId="0" borderId="7" xfId="0" applyNumberFormat="1" applyFont="1" applyFill="1" applyBorder="1" applyProtection="1"/>
    <xf numFmtId="0" fontId="14" fillId="0" borderId="3" xfId="0" applyFont="1" applyFill="1" applyBorder="1" applyProtection="1"/>
    <xf numFmtId="165" fontId="14" fillId="0" borderId="0" xfId="0" applyNumberFormat="1" applyFont="1" applyFill="1" applyBorder="1" applyProtection="1"/>
    <xf numFmtId="0" fontId="14" fillId="0" borderId="16" xfId="0" applyFont="1" applyFill="1" applyBorder="1" applyProtection="1"/>
    <xf numFmtId="0" fontId="4" fillId="0" borderId="1" xfId="0" applyFont="1" applyBorder="1" applyProtection="1">
      <protection locked="0"/>
    </xf>
    <xf numFmtId="3" fontId="4" fillId="0" borderId="7" xfId="0" applyNumberFormat="1" applyFont="1" applyBorder="1" applyProtection="1">
      <protection locked="0"/>
    </xf>
    <xf numFmtId="0" fontId="4" fillId="0" borderId="18" xfId="0" applyFont="1" applyBorder="1" applyAlignment="1" applyProtection="1">
      <alignment horizontal="center" wrapText="1"/>
    </xf>
    <xf numFmtId="0" fontId="19" fillId="3" borderId="13" xfId="0" applyFont="1" applyFill="1" applyBorder="1" applyProtection="1"/>
    <xf numFmtId="0" fontId="19" fillId="3" borderId="14" xfId="0" applyFont="1" applyFill="1" applyBorder="1" applyProtection="1"/>
    <xf numFmtId="0" fontId="19" fillId="3" borderId="15" xfId="0" applyFont="1" applyFill="1" applyBorder="1" applyProtection="1"/>
    <xf numFmtId="0" fontId="7" fillId="3" borderId="1" xfId="0" applyFont="1" applyFill="1" applyBorder="1" applyProtection="1">
      <protection locked="0"/>
    </xf>
    <xf numFmtId="0" fontId="7" fillId="3" borderId="5" xfId="0" applyFont="1" applyFill="1" applyBorder="1" applyProtection="1">
      <protection locked="0"/>
    </xf>
    <xf numFmtId="3" fontId="7" fillId="3" borderId="7" xfId="0" applyNumberFormat="1" applyFont="1" applyFill="1" applyBorder="1" applyProtection="1">
      <protection locked="0"/>
    </xf>
    <xf numFmtId="0" fontId="4" fillId="3" borderId="14" xfId="0" applyFont="1" applyFill="1" applyBorder="1" applyProtection="1"/>
    <xf numFmtId="0" fontId="4" fillId="3" borderId="15" xfId="0" applyFont="1" applyFill="1" applyBorder="1" applyProtection="1"/>
    <xf numFmtId="0" fontId="18" fillId="2" borderId="0" xfId="0" applyFont="1" applyFill="1" applyBorder="1" applyProtection="1"/>
    <xf numFmtId="0" fontId="21" fillId="2" borderId="0" xfId="0" applyFont="1" applyFill="1" applyBorder="1" applyProtection="1">
      <protection locked="0"/>
    </xf>
    <xf numFmtId="0" fontId="18" fillId="2" borderId="0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18" fillId="2" borderId="7" xfId="0" applyFont="1" applyFill="1" applyBorder="1" applyAlignment="1" applyProtection="1">
      <alignment horizontal="right"/>
    </xf>
    <xf numFmtId="0" fontId="16" fillId="2" borderId="0" xfId="0" applyFont="1" applyFill="1" applyBorder="1" applyProtection="1">
      <protection locked="0"/>
    </xf>
    <xf numFmtId="3" fontId="22" fillId="2" borderId="7" xfId="0" applyNumberFormat="1" applyFont="1" applyFill="1" applyBorder="1" applyProtection="1"/>
    <xf numFmtId="3" fontId="4" fillId="0" borderId="0" xfId="0" applyNumberFormat="1" applyFont="1" applyProtection="1">
      <protection locked="0"/>
    </xf>
    <xf numFmtId="0" fontId="18" fillId="2" borderId="0" xfId="0" applyFont="1" applyFill="1" applyBorder="1" applyAlignment="1" applyProtection="1">
      <alignment horizontal="right"/>
      <protection locked="0"/>
    </xf>
    <xf numFmtId="3" fontId="0" fillId="0" borderId="0" xfId="0" applyNumberFormat="1"/>
    <xf numFmtId="164" fontId="24" fillId="0" borderId="12" xfId="0" applyNumberFormat="1" applyFont="1" applyBorder="1" applyAlignment="1">
      <alignment horizontal="right"/>
    </xf>
    <xf numFmtId="0" fontId="23" fillId="0" borderId="1" xfId="0" applyFont="1" applyBorder="1"/>
    <xf numFmtId="0" fontId="0" fillId="0" borderId="3" xfId="0" applyBorder="1"/>
    <xf numFmtId="0" fontId="0" fillId="0" borderId="4" xfId="0" applyBorder="1"/>
    <xf numFmtId="0" fontId="23" fillId="0" borderId="5" xfId="0" applyFont="1" applyBorder="1"/>
    <xf numFmtId="164" fontId="0" fillId="0" borderId="7" xfId="0" applyNumberFormat="1" applyBorder="1"/>
    <xf numFmtId="0" fontId="0" fillId="0" borderId="7" xfId="0" applyBorder="1"/>
    <xf numFmtId="0" fontId="23" fillId="0" borderId="0" xfId="0" applyFont="1" applyBorder="1"/>
    <xf numFmtId="3" fontId="0" fillId="0" borderId="7" xfId="0" applyNumberFormat="1" applyBorder="1"/>
    <xf numFmtId="0" fontId="0" fillId="0" borderId="5" xfId="0" applyBorder="1"/>
    <xf numFmtId="0" fontId="0" fillId="0" borderId="8" xfId="0" applyBorder="1"/>
    <xf numFmtId="0" fontId="0" fillId="0" borderId="16" xfId="0" applyBorder="1"/>
    <xf numFmtId="0" fontId="0" fillId="0" borderId="9" xfId="0" applyBorder="1"/>
    <xf numFmtId="3" fontId="14" fillId="0" borderId="0" xfId="0" applyNumberFormat="1" applyFont="1" applyBorder="1" applyProtection="1"/>
    <xf numFmtId="0" fontId="14" fillId="0" borderId="0" xfId="0" applyFont="1" applyBorder="1" applyProtection="1"/>
    <xf numFmtId="0" fontId="14" fillId="0" borderId="7" xfId="0" applyFont="1" applyBorder="1" applyProtection="1"/>
    <xf numFmtId="10" fontId="14" fillId="0" borderId="0" xfId="0" applyNumberFormat="1" applyFont="1" applyBorder="1" applyProtection="1"/>
    <xf numFmtId="3" fontId="14" fillId="0" borderId="7" xfId="0" applyNumberFormat="1" applyFont="1" applyBorder="1" applyProtection="1"/>
    <xf numFmtId="0" fontId="14" fillId="0" borderId="0" xfId="0" applyFont="1" applyBorder="1" applyAlignment="1" applyProtection="1">
      <alignment horizontal="right"/>
    </xf>
    <xf numFmtId="0" fontId="14" fillId="0" borderId="0" xfId="0" applyFont="1" applyBorder="1" applyProtection="1">
      <protection locked="0"/>
    </xf>
    <xf numFmtId="0" fontId="14" fillId="0" borderId="7" xfId="0" applyFont="1" applyBorder="1" applyProtection="1">
      <protection locked="0"/>
    </xf>
    <xf numFmtId="4" fontId="14" fillId="0" borderId="7" xfId="0" applyNumberFormat="1" applyFont="1" applyBorder="1" applyProtection="1"/>
    <xf numFmtId="0" fontId="15" fillId="0" borderId="0" xfId="0" applyFont="1" applyBorder="1" applyProtection="1"/>
    <xf numFmtId="0" fontId="25" fillId="0" borderId="0" xfId="0" applyFont="1" applyBorder="1" applyProtection="1"/>
    <xf numFmtId="0" fontId="26" fillId="0" borderId="0" xfId="0" applyFont="1" applyBorder="1" applyProtection="1"/>
    <xf numFmtId="10" fontId="26" fillId="0" borderId="0" xfId="1" applyNumberFormat="1" applyFont="1" applyBorder="1" applyProtection="1"/>
    <xf numFmtId="0" fontId="15" fillId="0" borderId="7" xfId="0" applyFont="1" applyBorder="1" applyProtection="1"/>
    <xf numFmtId="0" fontId="24" fillId="0" borderId="12" xfId="0" applyNumberFormat="1" applyFont="1" applyBorder="1" applyAlignment="1">
      <alignment horizontal="right"/>
    </xf>
    <xf numFmtId="0" fontId="16" fillId="0" borderId="5" xfId="0" applyFont="1" applyFill="1" applyBorder="1" applyProtection="1"/>
    <xf numFmtId="0" fontId="17" fillId="0" borderId="0" xfId="0" applyFont="1" applyFill="1" applyBorder="1" applyProtection="1"/>
    <xf numFmtId="3" fontId="16" fillId="0" borderId="7" xfId="2" applyNumberFormat="1" applyFont="1" applyFill="1" applyBorder="1" applyProtection="1"/>
    <xf numFmtId="166" fontId="16" fillId="0" borderId="7" xfId="0" applyNumberFormat="1" applyFont="1" applyFill="1" applyBorder="1" applyProtection="1"/>
    <xf numFmtId="3" fontId="7" fillId="4" borderId="7" xfId="0" applyNumberFormat="1" applyFont="1" applyFill="1" applyBorder="1" applyProtection="1">
      <protection locked="0"/>
    </xf>
    <xf numFmtId="0" fontId="5" fillId="4" borderId="19" xfId="0" applyFont="1" applyFill="1" applyBorder="1" applyAlignment="1" applyProtection="1">
      <alignment horizontal="center"/>
      <protection locked="0"/>
    </xf>
    <xf numFmtId="0" fontId="4" fillId="4" borderId="0" xfId="0" applyFont="1" applyFill="1" applyBorder="1" applyProtection="1"/>
    <xf numFmtId="3" fontId="16" fillId="4" borderId="7" xfId="0" applyNumberFormat="1" applyFont="1" applyFill="1" applyBorder="1" applyProtection="1"/>
    <xf numFmtId="0" fontId="12" fillId="0" borderId="0" xfId="0" applyFont="1" applyBorder="1" applyProtection="1"/>
    <xf numFmtId="0" fontId="16" fillId="0" borderId="0" xfId="0" applyFont="1" applyBorder="1" applyProtection="1"/>
    <xf numFmtId="0" fontId="23" fillId="0" borderId="0" xfId="0" applyFont="1" applyBorder="1" applyProtection="1"/>
    <xf numFmtId="3" fontId="23" fillId="0" borderId="11" xfId="0" applyNumberFormat="1" applyFont="1" applyBorder="1"/>
    <xf numFmtId="0" fontId="12" fillId="0" borderId="5" xfId="0" applyFont="1" applyBorder="1" applyProtection="1"/>
    <xf numFmtId="3" fontId="27" fillId="0" borderId="7" xfId="0" applyNumberFormat="1" applyFont="1" applyBorder="1" applyProtection="1"/>
    <xf numFmtId="3" fontId="12" fillId="0" borderId="7" xfId="0" applyNumberFormat="1" applyFont="1" applyBorder="1" applyProtection="1"/>
    <xf numFmtId="10" fontId="0" fillId="0" borderId="0" xfId="1" applyNumberFormat="1" applyFont="1"/>
    <xf numFmtId="43" fontId="4" fillId="0" borderId="7" xfId="0" applyNumberFormat="1" applyFont="1" applyBorder="1" applyProtection="1"/>
    <xf numFmtId="0" fontId="0" fillId="0" borderId="0" xfId="0"/>
    <xf numFmtId="0" fontId="4" fillId="0" borderId="0" xfId="0" applyFont="1" applyBorder="1" applyProtection="1"/>
    <xf numFmtId="0" fontId="4" fillId="0" borderId="5" xfId="0" applyFont="1" applyBorder="1" applyProtection="1"/>
    <xf numFmtId="0" fontId="6" fillId="0" borderId="13" xfId="0" applyFont="1" applyBorder="1" applyProtection="1"/>
    <xf numFmtId="0" fontId="6" fillId="0" borderId="14" xfId="0" applyFont="1" applyBorder="1" applyProtection="1"/>
    <xf numFmtId="0" fontId="6" fillId="0" borderId="15" xfId="0" applyFont="1" applyBorder="1" applyProtection="1"/>
    <xf numFmtId="0" fontId="6" fillId="0" borderId="8" xfId="0" applyFont="1" applyBorder="1" applyProtection="1"/>
    <xf numFmtId="0" fontId="6" fillId="0" borderId="16" xfId="0" applyFont="1" applyBorder="1" applyProtection="1"/>
    <xf numFmtId="0" fontId="0" fillId="0" borderId="0" xfId="0" applyBorder="1"/>
    <xf numFmtId="43" fontId="4" fillId="0" borderId="18" xfId="0" applyNumberFormat="1" applyFont="1" applyBorder="1" applyProtection="1"/>
    <xf numFmtId="43" fontId="0" fillId="0" borderId="0" xfId="0" applyNumberFormat="1" applyBorder="1"/>
    <xf numFmtId="43" fontId="6" fillId="0" borderId="9" xfId="0" applyNumberFormat="1" applyFont="1" applyBorder="1" applyProtection="1"/>
    <xf numFmtId="0" fontId="28" fillId="0" borderId="0" xfId="0" applyFont="1" applyBorder="1"/>
    <xf numFmtId="43" fontId="23" fillId="0" borderId="0" xfId="0" applyNumberFormat="1" applyFont="1" applyBorder="1"/>
    <xf numFmtId="0" fontId="29" fillId="0" borderId="1" xfId="0" applyFont="1" applyBorder="1" applyProtection="1">
      <protection locked="0"/>
    </xf>
    <xf numFmtId="0" fontId="29" fillId="0" borderId="3" xfId="0" applyFont="1" applyBorder="1" applyProtection="1">
      <protection locked="0"/>
    </xf>
    <xf numFmtId="0" fontId="29" fillId="0" borderId="4" xfId="0" applyFont="1" applyBorder="1" applyProtection="1">
      <protection locked="0"/>
    </xf>
    <xf numFmtId="0" fontId="29" fillId="0" borderId="0" xfId="0" applyFont="1" applyProtection="1">
      <protection locked="0"/>
    </xf>
    <xf numFmtId="0" fontId="30" fillId="3" borderId="13" xfId="0" applyFont="1" applyFill="1" applyBorder="1" applyProtection="1"/>
    <xf numFmtId="0" fontId="30" fillId="3" borderId="14" xfId="0" applyFont="1" applyFill="1" applyBorder="1" applyProtection="1"/>
    <xf numFmtId="0" fontId="30" fillId="3" borderId="15" xfId="0" applyFont="1" applyFill="1" applyBorder="1" applyProtection="1"/>
    <xf numFmtId="0" fontId="29" fillId="3" borderId="14" xfId="0" applyFont="1" applyFill="1" applyBorder="1" applyProtection="1"/>
    <xf numFmtId="0" fontId="29" fillId="3" borderId="15" xfId="0" applyFont="1" applyFill="1" applyBorder="1" applyProtection="1"/>
    <xf numFmtId="0" fontId="29" fillId="0" borderId="7" xfId="0" applyFont="1" applyBorder="1" applyProtection="1"/>
    <xf numFmtId="0" fontId="29" fillId="0" borderId="0" xfId="0" applyFont="1" applyProtection="1"/>
    <xf numFmtId="0" fontId="29" fillId="0" borderId="5" xfId="0" applyFont="1" applyBorder="1" applyProtection="1">
      <protection locked="0"/>
    </xf>
    <xf numFmtId="0" fontId="29" fillId="0" borderId="0" xfId="0" applyFont="1" applyBorder="1" applyProtection="1">
      <protection locked="0"/>
    </xf>
    <xf numFmtId="0" fontId="29" fillId="0" borderId="7" xfId="0" applyFont="1" applyBorder="1" applyProtection="1">
      <protection locked="0"/>
    </xf>
    <xf numFmtId="0" fontId="33" fillId="3" borderId="1" xfId="0" applyFont="1" applyFill="1" applyBorder="1" applyProtection="1">
      <protection locked="0"/>
    </xf>
    <xf numFmtId="0" fontId="33" fillId="3" borderId="5" xfId="0" applyFont="1" applyFill="1" applyBorder="1" applyProtection="1">
      <protection locked="0"/>
    </xf>
    <xf numFmtId="0" fontId="37" fillId="0" borderId="0" xfId="0" applyFont="1" applyProtection="1">
      <protection locked="0"/>
    </xf>
    <xf numFmtId="0" fontId="34" fillId="0" borderId="5" xfId="0" applyFont="1" applyFill="1" applyBorder="1" applyProtection="1">
      <protection locked="0"/>
    </xf>
    <xf numFmtId="0" fontId="38" fillId="0" borderId="0" xfId="0" applyFont="1" applyFill="1" applyBorder="1" applyProtection="1">
      <protection locked="0"/>
    </xf>
    <xf numFmtId="0" fontId="29" fillId="0" borderId="0" xfId="0" applyFont="1" applyFill="1" applyBorder="1" applyProtection="1">
      <protection locked="0"/>
    </xf>
    <xf numFmtId="0" fontId="29" fillId="0" borderId="7" xfId="0" applyFont="1" applyFill="1" applyBorder="1" applyProtection="1">
      <protection locked="0"/>
    </xf>
    <xf numFmtId="0" fontId="29" fillId="0" borderId="0" xfId="0" applyFont="1" applyFill="1" applyProtection="1">
      <protection locked="0"/>
    </xf>
    <xf numFmtId="0" fontId="33" fillId="0" borderId="0" xfId="0" applyFont="1" applyFill="1" applyBorder="1" applyProtection="1"/>
    <xf numFmtId="0" fontId="29" fillId="0" borderId="3" xfId="0" applyFont="1" applyBorder="1" applyProtection="1"/>
    <xf numFmtId="0" fontId="33" fillId="0" borderId="5" xfId="0" applyFont="1" applyFill="1" applyBorder="1" applyProtection="1"/>
    <xf numFmtId="0" fontId="39" fillId="0" borderId="0" xfId="0" applyFont="1" applyFill="1" applyBorder="1" applyProtection="1"/>
    <xf numFmtId="0" fontId="39" fillId="0" borderId="7" xfId="0" applyFont="1" applyFill="1" applyBorder="1" applyAlignment="1" applyProtection="1">
      <alignment horizontal="center"/>
      <protection locked="0"/>
    </xf>
    <xf numFmtId="0" fontId="29" fillId="0" borderId="12" xfId="0" applyFont="1" applyBorder="1" applyAlignment="1" applyProtection="1">
      <alignment horizontal="center" wrapText="1"/>
    </xf>
    <xf numFmtId="0" fontId="29" fillId="0" borderId="12" xfId="0" applyFont="1" applyBorder="1" applyAlignment="1" applyProtection="1">
      <alignment horizontal="center"/>
    </xf>
    <xf numFmtId="0" fontId="29" fillId="0" borderId="0" xfId="0" applyFont="1" applyBorder="1" applyAlignment="1" applyProtection="1">
      <alignment horizontal="center"/>
    </xf>
    <xf numFmtId="0" fontId="29" fillId="0" borderId="18" xfId="0" applyFont="1" applyBorder="1" applyAlignment="1" applyProtection="1">
      <alignment horizontal="center" wrapText="1"/>
    </xf>
    <xf numFmtId="0" fontId="29" fillId="0" borderId="5" xfId="0" applyFont="1" applyFill="1" applyBorder="1" applyProtection="1"/>
    <xf numFmtId="0" fontId="29" fillId="0" borderId="0" xfId="0" applyFont="1" applyFill="1" applyBorder="1" applyProtection="1"/>
    <xf numFmtId="0" fontId="29" fillId="0" borderId="0" xfId="0" applyFont="1" applyBorder="1" applyProtection="1"/>
    <xf numFmtId="3" fontId="33" fillId="4" borderId="7" xfId="0" applyNumberFormat="1" applyFont="1" applyFill="1" applyBorder="1" applyProtection="1">
      <protection locked="0"/>
    </xf>
    <xf numFmtId="3" fontId="29" fillId="0" borderId="0" xfId="0" applyNumberFormat="1" applyFont="1" applyBorder="1" applyProtection="1"/>
    <xf numFmtId="3" fontId="29" fillId="0" borderId="7" xfId="0" applyNumberFormat="1" applyFont="1" applyBorder="1" applyProtection="1"/>
    <xf numFmtId="0" fontId="29" fillId="0" borderId="5" xfId="0" applyFont="1" applyBorder="1" applyProtection="1"/>
    <xf numFmtId="3" fontId="29" fillId="0" borderId="7" xfId="0" applyNumberFormat="1" applyFont="1" applyFill="1" applyBorder="1" applyProtection="1"/>
    <xf numFmtId="0" fontId="40" fillId="0" borderId="10" xfId="0" applyFont="1" applyBorder="1" applyProtection="1"/>
    <xf numFmtId="3" fontId="40" fillId="0" borderId="11" xfId="0" applyNumberFormat="1" applyFont="1" applyBorder="1" applyProtection="1"/>
    <xf numFmtId="3" fontId="33" fillId="3" borderId="7" xfId="0" applyNumberFormat="1" applyFont="1" applyFill="1" applyBorder="1" applyProtection="1">
      <protection locked="0"/>
    </xf>
    <xf numFmtId="0" fontId="41" fillId="0" borderId="0" xfId="0" applyFont="1" applyBorder="1" applyProtection="1">
      <protection locked="0"/>
    </xf>
    <xf numFmtId="3" fontId="29" fillId="0" borderId="6" xfId="0" applyNumberFormat="1" applyFont="1" applyBorder="1" applyProtection="1"/>
    <xf numFmtId="3" fontId="29" fillId="0" borderId="17" xfId="0" applyNumberFormat="1" applyFont="1" applyBorder="1" applyProtection="1"/>
    <xf numFmtId="0" fontId="29" fillId="0" borderId="8" xfId="0" applyFont="1" applyBorder="1" applyProtection="1">
      <protection locked="0"/>
    </xf>
    <xf numFmtId="0" fontId="41" fillId="0" borderId="16" xfId="0" applyFont="1" applyBorder="1" applyProtection="1">
      <protection locked="0"/>
    </xf>
    <xf numFmtId="0" fontId="29" fillId="0" borderId="9" xfId="0" applyFont="1" applyBorder="1" applyProtection="1">
      <protection locked="0"/>
    </xf>
    <xf numFmtId="3" fontId="29" fillId="0" borderId="10" xfId="0" applyNumberFormat="1" applyFont="1" applyBorder="1" applyProtection="1"/>
    <xf numFmtId="3" fontId="29" fillId="0" borderId="0" xfId="0" applyNumberFormat="1" applyFont="1" applyProtection="1">
      <protection locked="0"/>
    </xf>
    <xf numFmtId="10" fontId="40" fillId="0" borderId="0" xfId="0" applyNumberFormat="1" applyFont="1" applyBorder="1" applyProtection="1"/>
    <xf numFmtId="0" fontId="34" fillId="0" borderId="5" xfId="0" applyFont="1" applyFill="1" applyBorder="1" applyProtection="1"/>
    <xf numFmtId="0" fontId="38" fillId="0" borderId="0" xfId="0" applyFont="1" applyFill="1" applyBorder="1" applyProtection="1"/>
    <xf numFmtId="10" fontId="29" fillId="0" borderId="0" xfId="0" applyNumberFormat="1" applyFont="1" applyBorder="1" applyProtection="1"/>
    <xf numFmtId="0" fontId="29" fillId="0" borderId="14" xfId="0" applyFont="1" applyBorder="1" applyProtection="1"/>
    <xf numFmtId="0" fontId="29" fillId="0" borderId="15" xfId="0" applyFont="1" applyBorder="1" applyProtection="1"/>
    <xf numFmtId="0" fontId="40" fillId="0" borderId="1" xfId="0" applyFont="1" applyBorder="1" applyProtection="1"/>
    <xf numFmtId="0" fontId="40" fillId="0" borderId="13" xfId="0" applyFont="1" applyBorder="1" applyProtection="1"/>
    <xf numFmtId="0" fontId="40" fillId="0" borderId="14" xfId="0" applyFont="1" applyBorder="1" applyProtection="1"/>
    <xf numFmtId="0" fontId="40" fillId="0" borderId="15" xfId="0" applyFont="1" applyBorder="1" applyProtection="1"/>
    <xf numFmtId="0" fontId="33" fillId="0" borderId="5" xfId="0" applyFont="1" applyBorder="1" applyProtection="1"/>
    <xf numFmtId="0" fontId="40" fillId="0" borderId="8" xfId="0" applyFont="1" applyBorder="1" applyProtection="1"/>
    <xf numFmtId="0" fontId="40" fillId="0" borderId="16" xfId="0" applyFont="1" applyBorder="1" applyProtection="1"/>
    <xf numFmtId="0" fontId="42" fillId="0" borderId="0" xfId="0" applyFont="1" applyProtection="1"/>
    <xf numFmtId="0" fontId="42" fillId="0" borderId="0" xfId="0" applyFont="1" applyProtection="1">
      <protection locked="0"/>
    </xf>
    <xf numFmtId="0" fontId="29" fillId="0" borderId="0" xfId="0" applyFont="1" applyBorder="1" applyAlignment="1" applyProtection="1">
      <alignment horizontal="right"/>
    </xf>
    <xf numFmtId="0" fontId="42" fillId="0" borderId="3" xfId="0" applyFont="1" applyFill="1" applyBorder="1" applyProtection="1"/>
    <xf numFmtId="0" fontId="42" fillId="0" borderId="3" xfId="0" applyFont="1" applyFill="1" applyBorder="1" applyProtection="1">
      <protection locked="0"/>
    </xf>
    <xf numFmtId="0" fontId="42" fillId="0" borderId="4" xfId="0" applyFont="1" applyFill="1" applyBorder="1" applyProtection="1">
      <protection locked="0"/>
    </xf>
    <xf numFmtId="0" fontId="40" fillId="0" borderId="7" xfId="0" applyFont="1" applyBorder="1" applyProtection="1"/>
    <xf numFmtId="165" fontId="42" fillId="0" borderId="0" xfId="0" applyNumberFormat="1" applyFont="1" applyFill="1" applyBorder="1" applyProtection="1"/>
    <xf numFmtId="0" fontId="44" fillId="0" borderId="0" xfId="0" applyFont="1" applyFill="1" applyBorder="1" applyProtection="1">
      <protection locked="0"/>
    </xf>
    <xf numFmtId="0" fontId="42" fillId="0" borderId="0" xfId="0" applyFont="1" applyFill="1" applyBorder="1" applyProtection="1">
      <protection locked="0"/>
    </xf>
    <xf numFmtId="0" fontId="42" fillId="0" borderId="7" xfId="0" applyFont="1" applyFill="1" applyBorder="1" applyProtection="1">
      <protection locked="0"/>
    </xf>
    <xf numFmtId="3" fontId="29" fillId="0" borderId="7" xfId="0" applyNumberFormat="1" applyFont="1" applyBorder="1" applyProtection="1">
      <protection locked="0"/>
    </xf>
    <xf numFmtId="3" fontId="42" fillId="0" borderId="0" xfId="0" applyNumberFormat="1" applyFont="1" applyFill="1" applyBorder="1" applyProtection="1"/>
    <xf numFmtId="0" fontId="42" fillId="0" borderId="0" xfId="0" applyFont="1" applyFill="1" applyBorder="1" applyProtection="1"/>
    <xf numFmtId="0" fontId="29" fillId="4" borderId="0" xfId="0" applyFont="1" applyFill="1" applyBorder="1" applyProtection="1"/>
    <xf numFmtId="0" fontId="44" fillId="0" borderId="0" xfId="0" applyFont="1" applyFill="1" applyBorder="1" applyProtection="1"/>
    <xf numFmtId="0" fontId="29" fillId="0" borderId="8" xfId="0" applyFont="1" applyBorder="1" applyProtection="1"/>
    <xf numFmtId="0" fontId="29" fillId="0" borderId="16" xfId="0" applyFont="1" applyBorder="1" applyProtection="1"/>
    <xf numFmtId="3" fontId="40" fillId="0" borderId="17" xfId="0" applyNumberFormat="1" applyFont="1" applyBorder="1" applyProtection="1"/>
    <xf numFmtId="0" fontId="29" fillId="0" borderId="13" xfId="0" applyFont="1" applyBorder="1" applyProtection="1"/>
    <xf numFmtId="0" fontId="29" fillId="0" borderId="9" xfId="0" applyFont="1" applyBorder="1" applyProtection="1"/>
    <xf numFmtId="0" fontId="45" fillId="0" borderId="0" xfId="0" applyFont="1" applyBorder="1" applyProtection="1"/>
    <xf numFmtId="3" fontId="40" fillId="0" borderId="4" xfId="0" applyNumberFormat="1" applyFont="1" applyBorder="1" applyProtection="1"/>
    <xf numFmtId="0" fontId="42" fillId="0" borderId="5" xfId="0" applyFont="1" applyFill="1" applyBorder="1" applyProtection="1"/>
    <xf numFmtId="0" fontId="42" fillId="0" borderId="0" xfId="0" applyFont="1" applyFill="1" applyBorder="1" applyAlignment="1" applyProtection="1">
      <alignment horizontal="right"/>
    </xf>
    <xf numFmtId="3" fontId="42" fillId="0" borderId="7" xfId="0" applyNumberFormat="1" applyFont="1" applyFill="1" applyBorder="1" applyProtection="1"/>
    <xf numFmtId="0" fontId="40" fillId="0" borderId="5" xfId="0" applyFont="1" applyBorder="1" applyProtection="1"/>
    <xf numFmtId="10" fontId="40" fillId="0" borderId="7" xfId="0" applyNumberFormat="1" applyFont="1" applyBorder="1" applyProtection="1"/>
    <xf numFmtId="0" fontId="33" fillId="0" borderId="8" xfId="0" applyFont="1" applyBorder="1" applyProtection="1"/>
    <xf numFmtId="10" fontId="33" fillId="0" borderId="16" xfId="1" applyNumberFormat="1" applyFont="1" applyBorder="1" applyProtection="1"/>
    <xf numFmtId="3" fontId="29" fillId="0" borderId="9" xfId="0" applyNumberFormat="1" applyFont="1" applyBorder="1" applyProtection="1"/>
    <xf numFmtId="0" fontId="40" fillId="0" borderId="0" xfId="0" applyFont="1" applyBorder="1" applyProtection="1"/>
    <xf numFmtId="0" fontId="46" fillId="0" borderId="0" xfId="0" applyFont="1" applyFill="1" applyBorder="1" applyProtection="1"/>
    <xf numFmtId="3" fontId="33" fillId="0" borderId="7" xfId="2" applyNumberFormat="1" applyFont="1" applyFill="1" applyBorder="1" applyProtection="1"/>
    <xf numFmtId="166" fontId="33" fillId="0" borderId="7" xfId="0" applyNumberFormat="1" applyFont="1" applyFill="1" applyBorder="1" applyProtection="1"/>
    <xf numFmtId="0" fontId="42" fillId="0" borderId="16" xfId="0" applyFont="1" applyFill="1" applyBorder="1" applyProtection="1"/>
    <xf numFmtId="0" fontId="42" fillId="0" borderId="16" xfId="0" applyFont="1" applyFill="1" applyBorder="1" applyProtection="1">
      <protection locked="0"/>
    </xf>
    <xf numFmtId="0" fontId="42" fillId="0" borderId="9" xfId="0" applyFont="1" applyFill="1" applyBorder="1" applyProtection="1">
      <protection locked="0"/>
    </xf>
    <xf numFmtId="9" fontId="40" fillId="0" borderId="7" xfId="0" applyNumberFormat="1" applyFont="1" applyBorder="1" applyProtection="1"/>
    <xf numFmtId="3" fontId="29" fillId="0" borderId="18" xfId="0" applyNumberFormat="1" applyFont="1" applyBorder="1" applyProtection="1"/>
    <xf numFmtId="0" fontId="45" fillId="0" borderId="16" xfId="0" applyFont="1" applyBorder="1" applyProtection="1"/>
    <xf numFmtId="9" fontId="40" fillId="0" borderId="9" xfId="0" applyNumberFormat="1" applyFont="1" applyBorder="1" applyProtection="1"/>
    <xf numFmtId="0" fontId="29" fillId="0" borderId="1" xfId="0" applyFont="1" applyBorder="1" applyProtection="1"/>
    <xf numFmtId="9" fontId="40" fillId="0" borderId="4" xfId="0" applyNumberFormat="1" applyFont="1" applyBorder="1" applyProtection="1"/>
    <xf numFmtId="4" fontId="29" fillId="0" borderId="7" xfId="0" applyNumberFormat="1" applyFont="1" applyBorder="1" applyProtection="1"/>
    <xf numFmtId="4" fontId="29" fillId="0" borderId="18" xfId="0" applyNumberFormat="1" applyFont="1" applyBorder="1" applyProtection="1"/>
    <xf numFmtId="0" fontId="29" fillId="0" borderId="16" xfId="0" applyFont="1" applyBorder="1" applyProtection="1">
      <protection locked="0"/>
    </xf>
    <xf numFmtId="4" fontId="29" fillId="0" borderId="9" xfId="0" applyNumberFormat="1" applyFont="1" applyBorder="1" applyProtection="1"/>
    <xf numFmtId="0" fontId="43" fillId="0" borderId="0" xfId="0" applyFont="1" applyBorder="1" applyProtection="1"/>
    <xf numFmtId="3" fontId="29" fillId="0" borderId="16" xfId="0" applyNumberFormat="1" applyFont="1" applyBorder="1" applyProtection="1"/>
    <xf numFmtId="0" fontId="47" fillId="0" borderId="0" xfId="0" applyFont="1" applyProtection="1">
      <protection locked="0"/>
    </xf>
    <xf numFmtId="0" fontId="34" fillId="0" borderId="0" xfId="0" applyFont="1" applyFill="1" applyBorder="1" applyProtection="1">
      <protection locked="0"/>
    </xf>
    <xf numFmtId="0" fontId="35" fillId="0" borderId="0" xfId="0" applyFont="1" applyFill="1" applyBorder="1" applyProtection="1"/>
    <xf numFmtId="0" fontId="35" fillId="0" borderId="0" xfId="0" applyFont="1" applyFill="1" applyBorder="1" applyProtection="1">
      <protection locked="0"/>
    </xf>
    <xf numFmtId="0" fontId="33" fillId="0" borderId="0" xfId="0" applyFont="1" applyFill="1" applyBorder="1" applyProtection="1">
      <protection locked="0"/>
    </xf>
    <xf numFmtId="0" fontId="35" fillId="0" borderId="0" xfId="0" applyFont="1" applyFill="1" applyBorder="1" applyAlignment="1" applyProtection="1">
      <alignment horizontal="right"/>
      <protection locked="0"/>
    </xf>
    <xf numFmtId="0" fontId="29" fillId="0" borderId="5" xfId="0" applyFont="1" applyFill="1" applyBorder="1" applyProtection="1">
      <protection locked="0"/>
    </xf>
    <xf numFmtId="0" fontId="35" fillId="0" borderId="7" xfId="0" applyFont="1" applyFill="1" applyBorder="1" applyAlignment="1" applyProtection="1">
      <alignment horizontal="right"/>
    </xf>
    <xf numFmtId="3" fontId="36" fillId="0" borderId="7" xfId="0" applyNumberFormat="1" applyFont="1" applyFill="1" applyBorder="1" applyProtection="1"/>
    <xf numFmtId="0" fontId="47" fillId="0" borderId="0" xfId="0" applyFont="1" applyFill="1" applyProtection="1">
      <protection locked="0"/>
    </xf>
    <xf numFmtId="3" fontId="29" fillId="0" borderId="0" xfId="0" applyNumberFormat="1" applyFont="1" applyFill="1" applyProtection="1">
      <protection locked="0"/>
    </xf>
    <xf numFmtId="0" fontId="33" fillId="0" borderId="13" xfId="0" applyFont="1" applyFill="1" applyBorder="1" applyProtection="1"/>
    <xf numFmtId="0" fontId="47" fillId="3" borderId="14" xfId="0" applyFont="1" applyFill="1" applyBorder="1" applyProtection="1"/>
    <xf numFmtId="3" fontId="47" fillId="0" borderId="7" xfId="0" applyNumberFormat="1" applyFont="1" applyBorder="1" applyProtection="1"/>
    <xf numFmtId="0" fontId="7" fillId="0" borderId="0" xfId="0" applyFont="1" applyBorder="1" applyProtection="1"/>
    <xf numFmtId="0" fontId="4" fillId="0" borderId="0" xfId="0" quotePrefix="1" applyFont="1" applyProtection="1">
      <protection locked="0"/>
    </xf>
    <xf numFmtId="0" fontId="48" fillId="0" borderId="0" xfId="0" quotePrefix="1" applyFont="1" applyProtection="1">
      <protection locked="0"/>
    </xf>
    <xf numFmtId="3" fontId="48" fillId="4" borderId="7" xfId="0" applyNumberFormat="1" applyFont="1" applyFill="1" applyBorder="1" applyProtection="1"/>
    <xf numFmtId="3" fontId="47" fillId="0" borderId="0" xfId="0" applyNumberFormat="1" applyFont="1" applyFill="1" applyProtection="1">
      <protection locked="0"/>
    </xf>
    <xf numFmtId="164" fontId="33" fillId="4" borderId="2" xfId="0" applyNumberFormat="1" applyFont="1" applyFill="1" applyBorder="1" applyAlignment="1" applyProtection="1">
      <alignment horizontal="right"/>
      <protection locked="0"/>
    </xf>
    <xf numFmtId="0" fontId="29" fillId="0" borderId="13" xfId="0" applyFont="1" applyBorder="1" applyAlignment="1" applyProtection="1">
      <alignment horizontal="center"/>
    </xf>
    <xf numFmtId="0" fontId="29" fillId="0" borderId="14" xfId="0" applyFont="1" applyBorder="1" applyAlignment="1" applyProtection="1">
      <alignment horizontal="center"/>
    </xf>
    <xf numFmtId="0" fontId="29" fillId="0" borderId="15" xfId="0" applyFont="1" applyBorder="1" applyAlignment="1" applyProtection="1">
      <alignment horizontal="center"/>
    </xf>
    <xf numFmtId="0" fontId="7" fillId="4" borderId="6" xfId="0" applyFont="1" applyFill="1" applyBorder="1" applyAlignment="1" applyProtection="1">
      <alignment horizontal="right"/>
      <protection locked="0"/>
    </xf>
    <xf numFmtId="0" fontId="33" fillId="4" borderId="6" xfId="0" applyFont="1" applyFill="1" applyBorder="1" applyAlignment="1" applyProtection="1">
      <alignment horizontal="right"/>
      <protection locked="0"/>
    </xf>
    <xf numFmtId="164" fontId="7" fillId="4" borderId="2" xfId="0" applyNumberFormat="1" applyFont="1" applyFill="1" applyBorder="1" applyAlignment="1" applyProtection="1">
      <alignment horizontal="right"/>
      <protection locked="0"/>
    </xf>
    <xf numFmtId="0" fontId="4" fillId="0" borderId="14" xfId="0" applyFont="1" applyBorder="1" applyAlignment="1" applyProtection="1">
      <alignment horizontal="center"/>
    </xf>
    <xf numFmtId="0" fontId="4" fillId="0" borderId="15" xfId="0" applyFont="1" applyBorder="1" applyAlignment="1" applyProtection="1">
      <alignment horizontal="center"/>
    </xf>
    <xf numFmtId="164" fontId="7" fillId="4" borderId="20" xfId="0" applyNumberFormat="1" applyFont="1" applyFill="1" applyBorder="1" applyAlignment="1" applyProtection="1">
      <alignment horizontal="right"/>
      <protection locked="0"/>
    </xf>
    <xf numFmtId="0" fontId="7" fillId="4" borderId="2" xfId="0" applyNumberFormat="1" applyFont="1" applyFill="1" applyBorder="1" applyAlignment="1" applyProtection="1">
      <alignment horizontal="right"/>
      <protection locked="0"/>
    </xf>
    <xf numFmtId="0" fontId="7" fillId="4" borderId="20" xfId="0" applyNumberFormat="1" applyFont="1" applyFill="1" applyBorder="1" applyAlignment="1" applyProtection="1">
      <alignment horizontal="right"/>
      <protection locked="0"/>
    </xf>
  </cellXfs>
  <cellStyles count="7">
    <cellStyle name="Comma" xfId="2" builtinId="3"/>
    <cellStyle name="Comma 2" xfId="4" xr:uid="{00000000-0005-0000-0000-000001000000}"/>
    <cellStyle name="Currency 2" xfId="6" xr:uid="{00000000-0005-0000-0000-000002000000}"/>
    <cellStyle name="Normal" xfId="0" builtinId="0"/>
    <cellStyle name="Normal 2" xfId="5" xr:uid="{00000000-0005-0000-0000-000004000000}"/>
    <cellStyle name="Percent" xfId="1" builtinId="5"/>
    <cellStyle name="Percent 2" xfId="3" xr:uid="{00000000-0005-0000-0000-000006000000}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15</xdr:row>
      <xdr:rowOff>19050</xdr:rowOff>
    </xdr:from>
    <xdr:to>
      <xdr:col>3</xdr:col>
      <xdr:colOff>590550</xdr:colOff>
      <xdr:row>17</xdr:row>
      <xdr:rowOff>152400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562725" y="2447925"/>
          <a:ext cx="438150" cy="45720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438150</xdr:colOff>
      <xdr:row>11</xdr:row>
      <xdr:rowOff>133350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6301740" y="1684020"/>
          <a:ext cx="438150" cy="30099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53"/>
  <sheetViews>
    <sheetView tabSelected="1" zoomScale="70" zoomScaleNormal="70" workbookViewId="0">
      <selection activeCell="C20" sqref="C20"/>
    </sheetView>
  </sheetViews>
  <sheetFormatPr defaultColWidth="9.1796875" defaultRowHeight="15.5"/>
  <cols>
    <col min="1" max="1" width="18.1796875" style="164" customWidth="1"/>
    <col min="2" max="2" width="64" style="164" customWidth="1"/>
    <col min="3" max="3" width="26.453125" style="164" customWidth="1"/>
    <col min="4" max="4" width="11.7265625" style="164" customWidth="1"/>
    <col min="5" max="5" width="12" style="164" customWidth="1"/>
    <col min="6" max="6" width="12.1796875" style="164" customWidth="1"/>
    <col min="7" max="7" width="1.7265625" style="164" customWidth="1"/>
    <col min="8" max="8" width="12.81640625" style="164" customWidth="1"/>
    <col min="9" max="10" width="11.7265625" style="164" customWidth="1"/>
    <col min="11" max="11" width="2" style="164" customWidth="1"/>
    <col min="12" max="12" width="10.81640625" style="164" bestFit="1" customWidth="1"/>
    <col min="13" max="13" width="11.453125" style="164" customWidth="1"/>
    <col min="14" max="14" width="12" style="164" bestFit="1" customWidth="1"/>
    <col min="15" max="15" width="2.81640625" style="164" customWidth="1"/>
    <col min="16" max="16" width="13.7265625" style="164" customWidth="1"/>
    <col min="17" max="17" width="13.1796875" style="164" bestFit="1" customWidth="1"/>
    <col min="18" max="18" width="26.81640625" style="164" hidden="1" customWidth="1"/>
    <col min="19" max="19" width="11.81640625" style="164" hidden="1" customWidth="1"/>
    <col min="20" max="27" width="0" style="164" hidden="1" customWidth="1"/>
    <col min="28" max="29" width="9.1796875" style="164"/>
    <col min="30" max="30" width="17" style="164" customWidth="1"/>
    <col min="31" max="16384" width="9.1796875" style="164"/>
  </cols>
  <sheetData>
    <row r="1" spans="1:35" ht="16" thickBot="1">
      <c r="A1" s="161"/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3"/>
      <c r="R1" s="163"/>
    </row>
    <row r="2" spans="1:35" ht="38.25" customHeight="1" thickBot="1">
      <c r="A2" s="165" t="s">
        <v>112</v>
      </c>
      <c r="B2" s="166"/>
      <c r="C2" s="167"/>
      <c r="D2" s="166"/>
      <c r="E2" s="167"/>
      <c r="F2" s="166"/>
      <c r="G2" s="166"/>
      <c r="H2" s="166"/>
      <c r="I2" s="166"/>
      <c r="J2" s="166"/>
      <c r="K2" s="166"/>
      <c r="L2" s="167"/>
      <c r="M2" s="168"/>
      <c r="N2" s="168"/>
      <c r="O2" s="168"/>
      <c r="P2" s="286">
        <v>2023</v>
      </c>
      <c r="Q2" s="169"/>
      <c r="R2" s="170"/>
      <c r="S2" s="171"/>
    </row>
    <row r="3" spans="1:35" ht="16" thickBot="1">
      <c r="A3" s="172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74"/>
      <c r="R3" s="174"/>
    </row>
    <row r="4" spans="1:35">
      <c r="A4" s="175" t="s">
        <v>77</v>
      </c>
      <c r="B4" s="293">
        <v>44927</v>
      </c>
      <c r="C4" s="293"/>
      <c r="D4" s="161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3"/>
      <c r="R4" s="163"/>
    </row>
    <row r="5" spans="1:35" ht="18.5" thickBot="1">
      <c r="A5" s="176" t="s">
        <v>78</v>
      </c>
      <c r="B5" s="297" t="s">
        <v>113</v>
      </c>
      <c r="C5" s="298"/>
      <c r="D5" s="280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81"/>
      <c r="R5" s="174"/>
    </row>
    <row r="6" spans="1:35" ht="18.75" customHeight="1">
      <c r="A6" s="176" t="s">
        <v>79</v>
      </c>
      <c r="B6" s="299"/>
      <c r="C6" s="293"/>
      <c r="D6" s="280"/>
      <c r="E6" s="276"/>
      <c r="F6" s="277"/>
      <c r="G6" s="276"/>
      <c r="H6" s="276"/>
      <c r="I6" s="276"/>
      <c r="J6" s="276"/>
      <c r="K6" s="276"/>
      <c r="L6" s="180"/>
      <c r="M6" s="278"/>
      <c r="N6" s="277"/>
      <c r="O6" s="277"/>
      <c r="P6" s="279"/>
      <c r="Q6" s="282"/>
      <c r="R6" s="174"/>
      <c r="AB6" s="177"/>
    </row>
    <row r="7" spans="1:35" s="182" customFormat="1" ht="7.5" customHeight="1">
      <c r="A7" s="178"/>
      <c r="B7" s="179"/>
      <c r="C7" s="179"/>
      <c r="D7" s="280"/>
      <c r="E7" s="180"/>
      <c r="F7" s="180"/>
      <c r="G7" s="180"/>
      <c r="H7" s="180"/>
      <c r="I7" s="180"/>
      <c r="J7" s="180"/>
      <c r="K7" s="180"/>
      <c r="L7" s="180"/>
      <c r="M7" s="180"/>
      <c r="N7" s="180"/>
      <c r="O7" s="180"/>
      <c r="P7" s="180"/>
      <c r="Q7" s="181"/>
      <c r="R7" s="181"/>
    </row>
    <row r="8" spans="1:35" ht="16" thickBot="1">
      <c r="A8" s="11"/>
      <c r="B8" s="173"/>
      <c r="C8" s="173"/>
      <c r="D8" s="206"/>
      <c r="E8" s="270"/>
      <c r="F8" s="270"/>
      <c r="G8" s="270"/>
      <c r="H8" s="270"/>
      <c r="I8" s="270"/>
      <c r="J8" s="270"/>
      <c r="K8" s="270"/>
      <c r="L8" s="270"/>
      <c r="M8" s="270"/>
      <c r="N8" s="270"/>
      <c r="O8" s="270"/>
      <c r="P8" s="270"/>
      <c r="Q8" s="208"/>
      <c r="R8" s="174"/>
    </row>
    <row r="9" spans="1:35" ht="35.25" customHeight="1" thickBot="1">
      <c r="A9" s="135"/>
      <c r="B9" s="183" t="s">
        <v>0</v>
      </c>
      <c r="C9" s="181"/>
      <c r="D9" s="294" t="s">
        <v>1</v>
      </c>
      <c r="E9" s="295"/>
      <c r="F9" s="295"/>
      <c r="G9" s="215"/>
      <c r="H9" s="215"/>
      <c r="I9" s="215"/>
      <c r="J9" s="215"/>
      <c r="K9" s="215"/>
      <c r="L9" s="295" t="s">
        <v>2</v>
      </c>
      <c r="M9" s="295"/>
      <c r="N9" s="295"/>
      <c r="O9" s="215"/>
      <c r="P9" s="295" t="s">
        <v>3</v>
      </c>
      <c r="Q9" s="296"/>
      <c r="R9" s="163"/>
    </row>
    <row r="10" spans="1:35" ht="77.5">
      <c r="A10" s="185"/>
      <c r="B10" s="186"/>
      <c r="C10" s="187" t="s">
        <v>85</v>
      </c>
      <c r="D10" s="188" t="s">
        <v>69</v>
      </c>
      <c r="E10" s="188" t="s">
        <v>70</v>
      </c>
      <c r="F10" s="189" t="s">
        <v>4</v>
      </c>
      <c r="G10" s="190"/>
      <c r="H10" s="188" t="s">
        <v>72</v>
      </c>
      <c r="I10" s="27" t="s">
        <v>73</v>
      </c>
      <c r="J10" s="188" t="s">
        <v>71</v>
      </c>
      <c r="K10" s="190"/>
      <c r="L10" s="189" t="s">
        <v>5</v>
      </c>
      <c r="M10" s="189" t="s">
        <v>6</v>
      </c>
      <c r="N10" s="189" t="s">
        <v>7</v>
      </c>
      <c r="O10" s="190"/>
      <c r="P10" s="188" t="s">
        <v>74</v>
      </c>
      <c r="Q10" s="191" t="s">
        <v>75</v>
      </c>
      <c r="R10" s="174"/>
      <c r="AE10" s="182"/>
      <c r="AF10" s="182"/>
      <c r="AG10" s="182"/>
      <c r="AH10" s="182"/>
    </row>
    <row r="11" spans="1:35">
      <c r="A11" s="192"/>
      <c r="B11" s="193"/>
      <c r="C11" s="181"/>
      <c r="D11" s="194"/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70"/>
      <c r="R11" s="174"/>
      <c r="AE11" s="182"/>
      <c r="AF11" s="182"/>
      <c r="AG11" s="182"/>
      <c r="AH11" s="182"/>
    </row>
    <row r="12" spans="1:35">
      <c r="A12" s="192" t="s">
        <v>8</v>
      </c>
      <c r="B12" s="183" t="s">
        <v>5</v>
      </c>
      <c r="C12" s="195"/>
      <c r="D12" s="196">
        <f>C12</f>
        <v>0</v>
      </c>
      <c r="E12" s="196"/>
      <c r="F12" s="196"/>
      <c r="G12" s="196"/>
      <c r="H12" s="196">
        <f t="shared" ref="H12:I14" si="0">IF(Rectory?&lt;&gt;"",$C12,0)</f>
        <v>0</v>
      </c>
      <c r="I12" s="196">
        <f t="shared" si="0"/>
        <v>0</v>
      </c>
      <c r="J12" s="196">
        <f t="shared" ref="J12:J18" si="1">$C12</f>
        <v>0</v>
      </c>
      <c r="K12" s="194"/>
      <c r="L12" s="196">
        <f>$C12</f>
        <v>0</v>
      </c>
      <c r="M12" s="196"/>
      <c r="N12" s="196"/>
      <c r="O12" s="196"/>
      <c r="P12" s="196">
        <f>$C12</f>
        <v>0</v>
      </c>
      <c r="Q12" s="197">
        <f>$C12</f>
        <v>0</v>
      </c>
      <c r="R12" s="174"/>
      <c r="AD12" s="274"/>
      <c r="AE12" s="283"/>
      <c r="AF12" s="283"/>
      <c r="AG12" s="283"/>
      <c r="AH12" s="283"/>
      <c r="AI12" s="274"/>
    </row>
    <row r="13" spans="1:35">
      <c r="A13" s="192" t="s">
        <v>9</v>
      </c>
      <c r="B13" s="183" t="s">
        <v>10</v>
      </c>
      <c r="C13" s="195"/>
      <c r="D13" s="196">
        <f>C13</f>
        <v>0</v>
      </c>
      <c r="E13" s="196"/>
      <c r="F13" s="196"/>
      <c r="G13" s="196"/>
      <c r="H13" s="196">
        <f t="shared" si="0"/>
        <v>0</v>
      </c>
      <c r="I13" s="196">
        <f t="shared" si="0"/>
        <v>0</v>
      </c>
      <c r="J13" s="196">
        <f t="shared" si="1"/>
        <v>0</v>
      </c>
      <c r="K13" s="194"/>
      <c r="L13" s="196">
        <f>IF(Rectory?&lt;&gt;"",$C13,0)</f>
        <v>0</v>
      </c>
      <c r="M13" s="194"/>
      <c r="N13" s="196">
        <f>IF(Rectory?="",$C13,0)</f>
        <v>0</v>
      </c>
      <c r="O13" s="196"/>
      <c r="P13" s="196"/>
      <c r="Q13" s="197">
        <f>$C13</f>
        <v>0</v>
      </c>
      <c r="R13" s="174"/>
      <c r="AD13" s="274"/>
      <c r="AE13" s="283"/>
      <c r="AF13" s="283"/>
      <c r="AG13" s="283"/>
      <c r="AH13" s="283"/>
      <c r="AI13" s="274"/>
    </row>
    <row r="14" spans="1:35">
      <c r="A14" s="192" t="s">
        <v>11</v>
      </c>
      <c r="B14" s="193" t="s">
        <v>12</v>
      </c>
      <c r="C14" s="197">
        <f>C36</f>
        <v>0</v>
      </c>
      <c r="D14" s="194"/>
      <c r="E14" s="196">
        <f>C14</f>
        <v>0</v>
      </c>
      <c r="F14" s="196"/>
      <c r="G14" s="196"/>
      <c r="H14" s="196">
        <f t="shared" si="0"/>
        <v>0</v>
      </c>
      <c r="I14" s="196">
        <f t="shared" si="0"/>
        <v>0</v>
      </c>
      <c r="J14" s="196">
        <f t="shared" si="1"/>
        <v>0</v>
      </c>
      <c r="K14" s="194"/>
      <c r="L14" s="196"/>
      <c r="M14" s="196"/>
      <c r="N14" s="196">
        <f>IF(Rectory?="",$C14,0)</f>
        <v>0</v>
      </c>
      <c r="O14" s="196"/>
      <c r="P14" s="196"/>
      <c r="Q14" s="197">
        <f>$C14</f>
        <v>0</v>
      </c>
      <c r="R14" s="174"/>
      <c r="AD14" s="274"/>
      <c r="AE14" s="283"/>
      <c r="AF14" s="283"/>
      <c r="AG14" s="283"/>
      <c r="AH14" s="283"/>
      <c r="AI14" s="274"/>
    </row>
    <row r="15" spans="1:35">
      <c r="A15" s="198" t="s">
        <v>13</v>
      </c>
      <c r="B15" s="194" t="s">
        <v>14</v>
      </c>
      <c r="C15" s="199">
        <f>I26</f>
        <v>0</v>
      </c>
      <c r="D15" s="196"/>
      <c r="E15" s="196"/>
      <c r="F15" s="196">
        <f>C15</f>
        <v>0</v>
      </c>
      <c r="G15" s="196"/>
      <c r="H15" s="196"/>
      <c r="I15" s="196"/>
      <c r="J15" s="196">
        <f t="shared" si="1"/>
        <v>0</v>
      </c>
      <c r="K15" s="194"/>
      <c r="L15" s="196"/>
      <c r="M15" s="196"/>
      <c r="N15" s="196">
        <f>IF(Rectory?="",$C15,0)</f>
        <v>0</v>
      </c>
      <c r="O15" s="196"/>
      <c r="P15" s="196"/>
      <c r="Q15" s="197">
        <f>MIN(I26,H26)</f>
        <v>0</v>
      </c>
      <c r="R15" s="174"/>
      <c r="AD15" s="274"/>
      <c r="AE15" s="283"/>
      <c r="AF15" s="283"/>
      <c r="AG15" s="283"/>
      <c r="AH15" s="283"/>
      <c r="AI15" s="274"/>
    </row>
    <row r="16" spans="1:35">
      <c r="A16" s="149" t="s">
        <v>119</v>
      </c>
      <c r="B16" s="290" t="s">
        <v>120</v>
      </c>
      <c r="C16" s="291"/>
      <c r="D16" s="196"/>
      <c r="E16" s="196">
        <f>C16</f>
        <v>0</v>
      </c>
      <c r="F16" s="196"/>
      <c r="G16" s="196"/>
      <c r="H16" s="196"/>
      <c r="I16" s="196">
        <f t="shared" ref="H16:I18" si="2">IF(Rectory?&lt;&gt;"",$C16,0)</f>
        <v>0</v>
      </c>
      <c r="J16" s="196">
        <f>$C16</f>
        <v>0</v>
      </c>
      <c r="K16" s="194"/>
      <c r="L16" s="196"/>
      <c r="M16" s="196"/>
      <c r="N16" s="196"/>
      <c r="O16" s="196"/>
      <c r="P16" s="196"/>
      <c r="Q16" s="197"/>
      <c r="R16" s="174"/>
      <c r="AD16" s="274"/>
      <c r="AE16" s="283"/>
      <c r="AF16" s="283"/>
      <c r="AG16" s="283"/>
      <c r="AH16" s="292"/>
      <c r="AI16" s="274"/>
    </row>
    <row r="17" spans="1:36">
      <c r="A17" s="149" t="s">
        <v>101</v>
      </c>
      <c r="B17" s="288" t="s">
        <v>116</v>
      </c>
      <c r="C17" s="195"/>
      <c r="D17" s="196"/>
      <c r="E17" s="196">
        <f>C17</f>
        <v>0</v>
      </c>
      <c r="F17" s="196"/>
      <c r="G17" s="196"/>
      <c r="H17" s="196">
        <f t="shared" si="2"/>
        <v>0</v>
      </c>
      <c r="I17" s="196">
        <f t="shared" si="2"/>
        <v>0</v>
      </c>
      <c r="J17" s="196">
        <f>$C17</f>
        <v>0</v>
      </c>
      <c r="K17" s="194"/>
      <c r="L17" s="196">
        <f>C17</f>
        <v>0</v>
      </c>
      <c r="M17" s="196"/>
      <c r="N17" s="196"/>
      <c r="O17" s="196"/>
      <c r="P17" s="196">
        <f t="shared" ref="P17:P20" si="3">C17</f>
        <v>0</v>
      </c>
      <c r="Q17" s="197">
        <f t="shared" ref="Q17:Q20" si="4">C17</f>
        <v>0</v>
      </c>
      <c r="R17" s="174"/>
      <c r="AD17" s="274"/>
      <c r="AE17" s="283"/>
      <c r="AF17" s="283"/>
      <c r="AG17" s="283"/>
      <c r="AH17" s="283"/>
      <c r="AI17" s="274"/>
    </row>
    <row r="18" spans="1:36">
      <c r="A18" s="198" t="s">
        <v>15</v>
      </c>
      <c r="B18" s="194" t="s">
        <v>16</v>
      </c>
      <c r="C18" s="287">
        <f>MIN(SE_tax_rate*SE_tax_base,(SE_tax_rate*(1-SE_tax_rate*0.5)*((1+Housing_Value*(Rectory?&lt;&gt;""))*(S+H+U+C17)))/(1-(1+Housing_Value*($A$9&lt;&gt;""))*SE_tax_rate*(1-SE_tax_rate*0.5)))</f>
        <v>0</v>
      </c>
      <c r="D18" s="196">
        <f>C18</f>
        <v>0</v>
      </c>
      <c r="E18" s="196"/>
      <c r="F18" s="196"/>
      <c r="G18" s="196"/>
      <c r="H18" s="196">
        <f t="shared" si="2"/>
        <v>0</v>
      </c>
      <c r="I18" s="196">
        <f t="shared" si="2"/>
        <v>0</v>
      </c>
      <c r="J18" s="196">
        <f t="shared" si="1"/>
        <v>0</v>
      </c>
      <c r="K18" s="194"/>
      <c r="L18" s="194"/>
      <c r="M18" s="196">
        <f>$C18</f>
        <v>0</v>
      </c>
      <c r="N18" s="196"/>
      <c r="O18" s="196"/>
      <c r="P18" s="196">
        <f t="shared" si="3"/>
        <v>0</v>
      </c>
      <c r="Q18" s="197">
        <f t="shared" si="4"/>
        <v>0</v>
      </c>
      <c r="R18" s="174"/>
      <c r="AD18" s="210"/>
      <c r="AE18" s="182"/>
      <c r="AF18" s="182"/>
      <c r="AG18" s="182"/>
      <c r="AH18" s="182"/>
    </row>
    <row r="19" spans="1:36">
      <c r="A19" s="198" t="s">
        <v>17</v>
      </c>
      <c r="B19" s="194" t="s">
        <v>18</v>
      </c>
      <c r="C19" s="287">
        <f>MAX(0,MC_tax_rate*((1-SE_tax_rate*0.5)*((1+Housing_Value*(Rectory?&lt;&gt;""))*(S+H+U+SSR+C17))-SE_tax_base)/(1-MC_tax_rate*(1-SE_tax_rate*0.5)))</f>
        <v>0</v>
      </c>
      <c r="D19" s="196">
        <f>C19</f>
        <v>0</v>
      </c>
      <c r="E19" s="196"/>
      <c r="F19" s="196"/>
      <c r="G19" s="196"/>
      <c r="H19" s="196">
        <f>IF(Rectory?&lt;&gt;"",$C19,0)</f>
        <v>0</v>
      </c>
      <c r="I19" s="196">
        <f>IF(Rectory?&lt;&gt;"",$C19,0)</f>
        <v>0</v>
      </c>
      <c r="J19" s="196">
        <f>$C19</f>
        <v>0</v>
      </c>
      <c r="K19" s="194"/>
      <c r="L19" s="194"/>
      <c r="M19" s="196">
        <f>$C19</f>
        <v>0</v>
      </c>
      <c r="N19" s="196"/>
      <c r="O19" s="196"/>
      <c r="P19" s="196">
        <f t="shared" si="3"/>
        <v>0</v>
      </c>
      <c r="Q19" s="197">
        <f t="shared" si="4"/>
        <v>0</v>
      </c>
      <c r="R19" s="174"/>
      <c r="AD19" s="210"/>
      <c r="AE19" s="182"/>
      <c r="AF19" s="182"/>
      <c r="AG19" s="182"/>
      <c r="AH19" s="182"/>
    </row>
    <row r="20" spans="1:36">
      <c r="A20" s="149" t="s">
        <v>114</v>
      </c>
      <c r="B20" s="148" t="s">
        <v>115</v>
      </c>
      <c r="C20" s="287">
        <f>MAX(0,C42*((1+Housing_Value*(Rectory?&lt;&gt;""))*(S+H+U+SSR+C17+C19)-C41))</f>
        <v>0</v>
      </c>
      <c r="D20" s="196">
        <f>C20</f>
        <v>0</v>
      </c>
      <c r="E20" s="196"/>
      <c r="F20" s="196"/>
      <c r="G20" s="196"/>
      <c r="H20" s="196">
        <f>IF(Rectory?&lt;&gt;"",$C20,0)</f>
        <v>0</v>
      </c>
      <c r="I20" s="196">
        <f>IF(Rectory?&lt;&gt;"",$C20,0)</f>
        <v>0</v>
      </c>
      <c r="J20" s="196">
        <f>$C20</f>
        <v>0</v>
      </c>
      <c r="K20" s="194"/>
      <c r="L20" s="194"/>
      <c r="M20" s="196">
        <f>$C20</f>
        <v>0</v>
      </c>
      <c r="N20" s="196"/>
      <c r="O20" s="196"/>
      <c r="P20" s="196">
        <f t="shared" si="3"/>
        <v>0</v>
      </c>
      <c r="Q20" s="197">
        <f t="shared" si="4"/>
        <v>0</v>
      </c>
      <c r="R20" s="174"/>
      <c r="AD20" s="3"/>
      <c r="AE20" s="182"/>
      <c r="AF20" s="182"/>
      <c r="AG20" s="182"/>
      <c r="AH20" s="182"/>
    </row>
    <row r="21" spans="1:36">
      <c r="A21" s="198" t="s">
        <v>19</v>
      </c>
      <c r="B21" s="194" t="s">
        <v>20</v>
      </c>
      <c r="C21" s="197">
        <f>J26</f>
        <v>0</v>
      </c>
      <c r="D21" s="194"/>
      <c r="E21" s="196">
        <f>C21</f>
        <v>0</v>
      </c>
      <c r="F21" s="194"/>
      <c r="G21" s="194"/>
      <c r="H21" s="196"/>
      <c r="I21" s="196"/>
      <c r="J21" s="196"/>
      <c r="K21" s="196"/>
      <c r="L21" s="196"/>
      <c r="M21" s="194"/>
      <c r="N21" s="194"/>
      <c r="O21" s="194"/>
      <c r="P21" s="196"/>
      <c r="Q21" s="197"/>
      <c r="R21" s="174"/>
      <c r="AD21" s="210"/>
      <c r="AE21" s="182"/>
      <c r="AF21" s="182"/>
      <c r="AG21" s="182"/>
      <c r="AH21" s="182"/>
    </row>
    <row r="22" spans="1:36" ht="16" thickBot="1">
      <c r="A22" s="198"/>
      <c r="B22" s="200" t="s">
        <v>23</v>
      </c>
      <c r="C22" s="201">
        <f>SUM(C12:C21)</f>
        <v>0</v>
      </c>
      <c r="D22" s="194"/>
      <c r="E22" s="196"/>
      <c r="F22" s="194"/>
      <c r="G22" s="194"/>
      <c r="H22" s="196"/>
      <c r="I22" s="196"/>
      <c r="J22" s="196"/>
      <c r="K22" s="196"/>
      <c r="L22" s="196"/>
      <c r="M22" s="194"/>
      <c r="N22" s="194"/>
      <c r="O22" s="194"/>
      <c r="P22" s="196"/>
      <c r="Q22" s="197"/>
      <c r="R22" s="174"/>
      <c r="AE22" s="284"/>
      <c r="AF22" s="182"/>
      <c r="AG22" s="182"/>
      <c r="AH22" s="182"/>
    </row>
    <row r="23" spans="1:36" ht="16" thickTop="1">
      <c r="A23" s="172"/>
      <c r="B23" s="173"/>
      <c r="C23" s="174"/>
      <c r="D23" s="194"/>
      <c r="E23" s="173"/>
      <c r="F23" s="196"/>
      <c r="G23" s="196"/>
      <c r="H23" s="196"/>
      <c r="I23" s="196"/>
      <c r="J23" s="196"/>
      <c r="K23" s="194"/>
      <c r="L23" s="196"/>
      <c r="M23" s="196"/>
      <c r="N23" s="196"/>
      <c r="O23" s="196"/>
      <c r="P23" s="194"/>
      <c r="Q23" s="197"/>
      <c r="R23" s="174"/>
      <c r="AE23" s="182"/>
      <c r="AF23" s="182"/>
      <c r="AG23" s="182"/>
      <c r="AH23" s="182"/>
    </row>
    <row r="24" spans="1:36">
      <c r="A24" s="198" t="s">
        <v>21</v>
      </c>
      <c r="B24" s="194" t="s">
        <v>22</v>
      </c>
      <c r="C24" s="202"/>
      <c r="D24" s="196">
        <f>-C24</f>
        <v>0</v>
      </c>
      <c r="E24" s="196">
        <f>C24</f>
        <v>0</v>
      </c>
      <c r="F24" s="194"/>
      <c r="G24" s="194"/>
      <c r="H24" s="194"/>
      <c r="I24" s="194"/>
      <c r="J24" s="196"/>
      <c r="K24" s="194"/>
      <c r="L24" s="194"/>
      <c r="M24" s="194"/>
      <c r="N24" s="194"/>
      <c r="O24" s="194"/>
      <c r="P24" s="196">
        <f>$D$24</f>
        <v>0</v>
      </c>
      <c r="Q24" s="197"/>
      <c r="R24" s="174"/>
      <c r="AD24" s="210"/>
      <c r="AE24" s="182"/>
      <c r="AF24" s="182"/>
      <c r="AG24" s="284"/>
      <c r="AH24" s="182"/>
    </row>
    <row r="25" spans="1:36">
      <c r="A25" s="198"/>
      <c r="B25" s="203" t="s">
        <v>83</v>
      </c>
      <c r="C25" s="174"/>
      <c r="D25" s="204">
        <f>SUM(D12:D24)</f>
        <v>0</v>
      </c>
      <c r="E25" s="204">
        <f>SUM(E12:E24)</f>
        <v>0</v>
      </c>
      <c r="F25" s="204">
        <f>SUM(F12:F24)</f>
        <v>0</v>
      </c>
      <c r="G25" s="196"/>
      <c r="H25" s="204">
        <f>SUM(H12:H24)</f>
        <v>0</v>
      </c>
      <c r="I25" s="204">
        <f>SUM(I12:I24)</f>
        <v>0</v>
      </c>
      <c r="J25" s="204">
        <f>SUM(J12:J24)</f>
        <v>0</v>
      </c>
      <c r="K25" s="194"/>
      <c r="L25" s="204">
        <f>SUM(L12:L24)</f>
        <v>0</v>
      </c>
      <c r="M25" s="204">
        <f>SUM(M12:M24)</f>
        <v>0</v>
      </c>
      <c r="N25" s="204">
        <f>SUM(N12:N24)</f>
        <v>0</v>
      </c>
      <c r="O25" s="194"/>
      <c r="P25" s="204">
        <f>SUM(P12:P24)</f>
        <v>0</v>
      </c>
      <c r="Q25" s="205">
        <f>SUM(Q12:Q24)</f>
        <v>0</v>
      </c>
      <c r="R25" s="174"/>
      <c r="AD25" s="210"/>
      <c r="AE25" s="182"/>
      <c r="AF25" s="182"/>
      <c r="AG25" s="182"/>
      <c r="AH25" s="182"/>
    </row>
    <row r="26" spans="1:36" ht="16" thickBot="1">
      <c r="A26" s="206"/>
      <c r="B26" s="207" t="s">
        <v>84</v>
      </c>
      <c r="C26" s="208"/>
      <c r="D26" s="196"/>
      <c r="E26" s="194"/>
      <c r="F26" s="194"/>
      <c r="G26" s="194"/>
      <c r="H26" s="209">
        <f>H25*Housing_Value</f>
        <v>0</v>
      </c>
      <c r="I26" s="209">
        <f>I25*Housing_Value</f>
        <v>0</v>
      </c>
      <c r="J26" s="209">
        <f>J25*Pension_Rate</f>
        <v>0</v>
      </c>
      <c r="K26" s="194"/>
      <c r="L26" s="194"/>
      <c r="M26" s="194"/>
      <c r="N26" s="194"/>
      <c r="O26" s="194"/>
      <c r="P26" s="194"/>
      <c r="Q26" s="170"/>
      <c r="R26" s="174"/>
      <c r="AE26" s="182"/>
      <c r="AF26" s="182"/>
      <c r="AG26" s="182"/>
      <c r="AH26" s="284"/>
    </row>
    <row r="27" spans="1:36">
      <c r="A27" s="198"/>
      <c r="B27" s="194"/>
      <c r="C27" s="194"/>
      <c r="D27" s="194"/>
      <c r="E27" s="194"/>
      <c r="F27" s="196"/>
      <c r="G27" s="196"/>
      <c r="H27" s="194"/>
      <c r="I27" s="194"/>
      <c r="J27" s="211" t="e">
        <f>SUM(J26)/SUM(C12:C20)</f>
        <v>#DIV/0!</v>
      </c>
      <c r="K27" s="194"/>
      <c r="L27" s="194"/>
      <c r="M27" s="194"/>
      <c r="N27" s="194"/>
      <c r="O27" s="194"/>
      <c r="P27" s="194"/>
      <c r="Q27" s="170"/>
      <c r="R27" s="170"/>
      <c r="S27" s="171"/>
      <c r="AE27" s="182"/>
      <c r="AF27" s="182"/>
      <c r="AG27" s="182"/>
      <c r="AH27" s="182"/>
      <c r="AI27" s="210"/>
      <c r="AJ27" s="210"/>
    </row>
    <row r="28" spans="1:36" ht="18">
      <c r="A28" s="212"/>
      <c r="B28" s="213"/>
      <c r="C28" s="213"/>
      <c r="D28" s="193"/>
      <c r="E28" s="193"/>
      <c r="F28" s="196"/>
      <c r="G28" s="196"/>
      <c r="H28" s="196"/>
      <c r="I28" s="196"/>
      <c r="J28" s="194"/>
      <c r="K28" s="194"/>
      <c r="L28" s="194"/>
      <c r="M28" s="194"/>
      <c r="N28" s="194"/>
      <c r="O28" s="194"/>
      <c r="P28" s="194"/>
      <c r="Q28" s="170"/>
      <c r="R28" s="170"/>
      <c r="S28" s="171"/>
      <c r="AE28" s="182"/>
      <c r="AF28" s="182"/>
      <c r="AG28" s="182"/>
      <c r="AH28" s="182"/>
    </row>
    <row r="29" spans="1:36" ht="16" thickBot="1">
      <c r="A29" s="198"/>
      <c r="B29" s="194"/>
      <c r="C29" s="194"/>
      <c r="D29" s="194"/>
      <c r="E29" s="194"/>
      <c r="F29" s="196"/>
      <c r="G29" s="194"/>
      <c r="H29" s="194"/>
      <c r="I29" s="214"/>
      <c r="J29" s="194"/>
      <c r="K29" s="194"/>
      <c r="L29" s="196"/>
      <c r="M29" s="194"/>
      <c r="N29" s="194"/>
      <c r="O29" s="194"/>
      <c r="P29" s="194"/>
      <c r="Q29" s="170"/>
      <c r="R29" s="170"/>
      <c r="S29" s="171"/>
      <c r="AE29" s="182"/>
      <c r="AF29" s="182"/>
      <c r="AG29" s="182"/>
      <c r="AH29" s="284"/>
    </row>
    <row r="30" spans="1:36" ht="16" thickBot="1">
      <c r="A30" s="285" t="s">
        <v>86</v>
      </c>
      <c r="B30" s="215"/>
      <c r="C30" s="216"/>
      <c r="D30" s="194"/>
      <c r="E30" s="255"/>
      <c r="F30" s="255"/>
      <c r="G30" s="255"/>
      <c r="H30" s="255"/>
      <c r="I30" s="255"/>
      <c r="J30" s="255"/>
      <c r="K30" s="194"/>
      <c r="L30" s="194"/>
      <c r="M30" s="218" t="s">
        <v>25</v>
      </c>
      <c r="N30" s="219"/>
      <c r="O30" s="219"/>
      <c r="P30" s="219"/>
      <c r="Q30" s="220"/>
      <c r="R30" s="170"/>
      <c r="S30" s="171"/>
      <c r="AE30" s="182"/>
      <c r="AF30" s="182"/>
      <c r="AG30" s="182"/>
      <c r="AH30" s="284"/>
    </row>
    <row r="31" spans="1:36" ht="16" thickBot="1">
      <c r="A31" s="221" t="s">
        <v>26</v>
      </c>
      <c r="B31" s="194"/>
      <c r="C31" s="195"/>
      <c r="D31" s="194"/>
      <c r="E31" s="255"/>
      <c r="F31" s="218" t="s">
        <v>45</v>
      </c>
      <c r="G31" s="219"/>
      <c r="H31" s="219"/>
      <c r="I31" s="219"/>
      <c r="J31" s="220"/>
      <c r="K31" s="194"/>
      <c r="L31" s="194"/>
      <c r="M31" s="198" t="s">
        <v>28</v>
      </c>
      <c r="N31" s="194"/>
      <c r="O31" s="194"/>
      <c r="P31" s="194"/>
      <c r="Q31" s="197">
        <f>SUM(Q12:Q23)</f>
        <v>0</v>
      </c>
      <c r="R31" s="170"/>
      <c r="S31" s="224"/>
      <c r="T31" s="225"/>
      <c r="U31" s="225"/>
      <c r="V31" s="225"/>
      <c r="W31" s="225"/>
      <c r="X31" s="225"/>
      <c r="Y31" s="225"/>
      <c r="Z31" s="225"/>
      <c r="AA31" s="225"/>
      <c r="AE31" s="182"/>
      <c r="AF31" s="182"/>
      <c r="AG31" s="182"/>
      <c r="AH31" s="182"/>
    </row>
    <row r="32" spans="1:36">
      <c r="A32" s="221" t="s">
        <v>29</v>
      </c>
      <c r="B32" s="194"/>
      <c r="C32" s="195"/>
      <c r="D32" s="194"/>
      <c r="E32" s="272"/>
      <c r="F32" s="198" t="s">
        <v>49</v>
      </c>
      <c r="G32" s="194"/>
      <c r="H32" s="194"/>
      <c r="I32" s="194"/>
      <c r="J32" s="197">
        <f>Q39</f>
        <v>0</v>
      </c>
      <c r="K32" s="194"/>
      <c r="L32" s="194"/>
      <c r="M32" s="198"/>
      <c r="N32" s="194"/>
      <c r="O32" s="194"/>
      <c r="P32" s="226" t="s">
        <v>31</v>
      </c>
      <c r="Q32" s="170"/>
      <c r="R32" s="170"/>
      <c r="S32" s="227"/>
      <c r="T32" s="228"/>
      <c r="U32" s="228"/>
      <c r="V32" s="228"/>
      <c r="W32" s="228"/>
      <c r="X32" s="228"/>
      <c r="Y32" s="228"/>
      <c r="Z32" s="228"/>
      <c r="AA32" s="229"/>
      <c r="AD32" s="210"/>
      <c r="AE32" s="182"/>
      <c r="AF32" s="182"/>
      <c r="AG32" s="182"/>
      <c r="AH32" s="182"/>
    </row>
    <row r="33" spans="1:34">
      <c r="A33" s="221" t="s">
        <v>32</v>
      </c>
      <c r="B33" s="194"/>
      <c r="C33" s="195"/>
      <c r="D33" s="194"/>
      <c r="E33" s="194"/>
      <c r="F33" s="198" t="s">
        <v>52</v>
      </c>
      <c r="G33" s="194"/>
      <c r="H33" s="194"/>
      <c r="I33" s="194"/>
      <c r="J33" s="263">
        <f>P25*FIT_average_rate</f>
        <v>0</v>
      </c>
      <c r="K33" s="194"/>
      <c r="L33" s="194"/>
      <c r="M33" s="198"/>
      <c r="N33" s="194"/>
      <c r="O33" s="194"/>
      <c r="P33" s="226" t="s">
        <v>89</v>
      </c>
      <c r="Q33" s="197">
        <f>SUM(Q31*SE_tax_rate*0.5)</f>
        <v>0</v>
      </c>
      <c r="R33" s="230"/>
      <c r="S33" s="231"/>
      <c r="T33" s="232" t="s">
        <v>95</v>
      </c>
      <c r="U33" s="232"/>
      <c r="V33" s="232"/>
      <c r="W33" s="233"/>
      <c r="X33" s="233"/>
      <c r="Y33" s="233"/>
      <c r="Z33" s="233"/>
      <c r="AA33" s="234"/>
      <c r="AE33" s="182"/>
      <c r="AF33" s="182"/>
      <c r="AG33" s="182"/>
      <c r="AH33" s="182"/>
    </row>
    <row r="34" spans="1:34" ht="16" thickBot="1">
      <c r="A34" s="221" t="s">
        <v>33</v>
      </c>
      <c r="B34" s="194"/>
      <c r="C34" s="195"/>
      <c r="D34" s="194"/>
      <c r="E34" s="194"/>
      <c r="F34" s="198" t="s">
        <v>55</v>
      </c>
      <c r="G34" s="194"/>
      <c r="H34" s="194"/>
      <c r="I34" s="194"/>
      <c r="J34" s="197">
        <f>J33+Q39</f>
        <v>0</v>
      </c>
      <c r="K34" s="194"/>
      <c r="L34" s="194"/>
      <c r="M34" s="198"/>
      <c r="N34" s="194"/>
      <c r="O34" s="194"/>
      <c r="P34" s="226" t="s">
        <v>34</v>
      </c>
      <c r="Q34" s="205">
        <f>Q25-Q33</f>
        <v>0</v>
      </c>
      <c r="R34" s="235"/>
      <c r="S34" s="236">
        <f>SUM(Q34-C41)</f>
        <v>-200000</v>
      </c>
      <c r="T34" s="237" t="s">
        <v>92</v>
      </c>
      <c r="U34" s="233"/>
      <c r="V34" s="233"/>
      <c r="W34" s="233"/>
      <c r="X34" s="233"/>
      <c r="Y34" s="233"/>
      <c r="Z34" s="233"/>
      <c r="AA34" s="234"/>
      <c r="AE34" s="182"/>
      <c r="AF34" s="182"/>
      <c r="AG34" s="182"/>
      <c r="AH34" s="182"/>
    </row>
    <row r="35" spans="1:34" ht="16" thickBot="1">
      <c r="A35" s="221" t="s">
        <v>80</v>
      </c>
      <c r="B35" s="238"/>
      <c r="C35" s="195"/>
      <c r="D35" s="194"/>
      <c r="E35" s="194"/>
      <c r="F35" s="218" t="s">
        <v>58</v>
      </c>
      <c r="G35" s="219"/>
      <c r="H35" s="219"/>
      <c r="I35" s="219"/>
      <c r="J35" s="220"/>
      <c r="K35" s="194"/>
      <c r="L35" s="194"/>
      <c r="M35" s="198"/>
      <c r="N35" s="194"/>
      <c r="O35" s="194"/>
      <c r="P35" s="194"/>
      <c r="Q35" s="170"/>
      <c r="R35" s="174"/>
      <c r="S35" s="237">
        <f>C42*S34</f>
        <v>-1799.9999999999998</v>
      </c>
      <c r="T35" s="239" t="s">
        <v>93</v>
      </c>
      <c r="U35" s="233"/>
      <c r="V35" s="233"/>
      <c r="W35" s="233"/>
      <c r="X35" s="233"/>
      <c r="Y35" s="233"/>
      <c r="Z35" s="233"/>
      <c r="AA35" s="234"/>
      <c r="AE35" s="182"/>
      <c r="AF35" s="182"/>
      <c r="AG35" s="182"/>
      <c r="AH35" s="182"/>
    </row>
    <row r="36" spans="1:34" ht="16" thickBot="1">
      <c r="A36" s="240"/>
      <c r="B36" s="241" t="s">
        <v>81</v>
      </c>
      <c r="C36" s="242">
        <f>SUM(C31:C35)</f>
        <v>0</v>
      </c>
      <c r="D36" s="194"/>
      <c r="E36" s="194"/>
      <c r="F36" s="198" t="s">
        <v>30</v>
      </c>
      <c r="G36" s="194"/>
      <c r="H36" s="194"/>
      <c r="I36" s="194"/>
      <c r="J36" s="268">
        <f>D12/12</f>
        <v>0</v>
      </c>
      <c r="K36" s="194"/>
      <c r="L36" s="194"/>
      <c r="M36" s="198" t="s">
        <v>36</v>
      </c>
      <c r="N36" s="194"/>
      <c r="O36" s="194"/>
      <c r="P36" s="194" t="s">
        <v>37</v>
      </c>
      <c r="Q36" s="23">
        <f>MIN(SE_tax_base,Q34)*SE_tax_rate</f>
        <v>0</v>
      </c>
      <c r="R36" s="174"/>
      <c r="S36" s="237"/>
      <c r="T36" s="237"/>
      <c r="U36" s="233"/>
      <c r="V36" s="233"/>
      <c r="W36" s="233"/>
      <c r="X36" s="233"/>
      <c r="Y36" s="233"/>
      <c r="Z36" s="233"/>
      <c r="AA36" s="234"/>
      <c r="AD36" s="210"/>
      <c r="AE36" s="182"/>
      <c r="AF36" s="182"/>
      <c r="AG36" s="182"/>
      <c r="AH36" s="182"/>
    </row>
    <row r="37" spans="1:34" ht="16" thickBot="1">
      <c r="A37" s="243" t="s">
        <v>38</v>
      </c>
      <c r="B37" s="215"/>
      <c r="C37" s="244"/>
      <c r="D37" s="194"/>
      <c r="E37" s="194"/>
      <c r="F37" s="198" t="s">
        <v>7</v>
      </c>
      <c r="G37" s="194"/>
      <c r="H37" s="194"/>
      <c r="I37" s="194"/>
      <c r="J37" s="268">
        <f>D13/12</f>
        <v>0</v>
      </c>
      <c r="K37" s="194"/>
      <c r="L37" s="194"/>
      <c r="M37" s="198"/>
      <c r="N37" s="194"/>
      <c r="O37" s="194"/>
      <c r="P37" s="194" t="s">
        <v>40</v>
      </c>
      <c r="Q37" s="23">
        <f>C19+C20</f>
        <v>0</v>
      </c>
      <c r="R37" s="174"/>
      <c r="S37" s="237"/>
      <c r="T37" s="237"/>
      <c r="U37" s="233"/>
      <c r="V37" s="233"/>
      <c r="W37" s="233"/>
      <c r="X37" s="233"/>
      <c r="Y37" s="233"/>
      <c r="Z37" s="233"/>
      <c r="AA37" s="234"/>
    </row>
    <row r="38" spans="1:34">
      <c r="A38" s="217" t="s">
        <v>41</v>
      </c>
      <c r="B38" s="46" t="s">
        <v>122</v>
      </c>
      <c r="C38" s="246">
        <v>160200</v>
      </c>
      <c r="D38" s="194"/>
      <c r="E38" s="194"/>
      <c r="F38" s="198" t="s">
        <v>88</v>
      </c>
      <c r="G38" s="194"/>
      <c r="H38" s="194"/>
      <c r="I38" s="194"/>
      <c r="J38" s="268">
        <f>(C18+C19+C20)/12</f>
        <v>0</v>
      </c>
      <c r="K38" s="194"/>
      <c r="L38" s="194"/>
      <c r="M38" s="247"/>
      <c r="N38" s="237"/>
      <c r="O38" s="248" t="s">
        <v>94</v>
      </c>
      <c r="P38" s="237" t="s">
        <v>40</v>
      </c>
      <c r="Q38" s="249">
        <v>0</v>
      </c>
      <c r="R38" s="174"/>
      <c r="S38" s="237"/>
      <c r="T38" s="237"/>
      <c r="U38" s="233"/>
      <c r="V38" s="233"/>
      <c r="W38" s="233"/>
      <c r="X38" s="233"/>
      <c r="Y38" s="233"/>
      <c r="Z38" s="233"/>
      <c r="AA38" s="234"/>
    </row>
    <row r="39" spans="1:34" ht="16" thickBot="1">
      <c r="A39" s="250" t="s">
        <v>44</v>
      </c>
      <c r="B39" s="245"/>
      <c r="C39" s="251">
        <v>0.153</v>
      </c>
      <c r="D39" s="194"/>
      <c r="E39" s="194"/>
      <c r="F39" s="198" t="s">
        <v>66</v>
      </c>
      <c r="G39" s="194"/>
      <c r="H39" s="194"/>
      <c r="I39" s="194"/>
      <c r="J39" s="268">
        <f>D24/12</f>
        <v>0</v>
      </c>
      <c r="K39" s="194"/>
      <c r="L39" s="194"/>
      <c r="M39" s="252" t="s">
        <v>82</v>
      </c>
      <c r="N39" s="253" t="e">
        <f>SUM(Q39/SUM(C12:C17))</f>
        <v>#DIV/0!</v>
      </c>
      <c r="O39" s="241"/>
      <c r="P39" s="241" t="s">
        <v>43</v>
      </c>
      <c r="Q39" s="254">
        <f>SUM(Q36:Q38)</f>
        <v>0</v>
      </c>
      <c r="R39" s="174"/>
      <c r="S39" s="236">
        <f>SUM(C18:C19)</f>
        <v>0</v>
      </c>
      <c r="T39" s="236">
        <f>SUM(Q39-S39)</f>
        <v>0</v>
      </c>
      <c r="U39" s="233"/>
      <c r="V39" s="233"/>
      <c r="W39" s="233"/>
      <c r="X39" s="233"/>
      <c r="Y39" s="233"/>
      <c r="Z39" s="233"/>
      <c r="AA39" s="234"/>
    </row>
    <row r="40" spans="1:34">
      <c r="A40" s="250" t="s">
        <v>46</v>
      </c>
      <c r="B40" s="255"/>
      <c r="C40" s="251">
        <v>2.9000000000000001E-2</v>
      </c>
      <c r="D40" s="194"/>
      <c r="E40" s="194"/>
      <c r="F40" s="198" t="s">
        <v>87</v>
      </c>
      <c r="G40" s="194"/>
      <c r="H40" s="194"/>
      <c r="I40" s="194"/>
      <c r="J40" s="268">
        <f>-J34/12</f>
        <v>0</v>
      </c>
      <c r="K40" s="194"/>
      <c r="L40" s="194"/>
      <c r="M40" s="173"/>
      <c r="N40" s="173"/>
      <c r="O40" s="173"/>
      <c r="P40" s="173"/>
      <c r="Q40" s="174"/>
      <c r="R40" s="170"/>
      <c r="S40" s="237"/>
      <c r="T40" s="233"/>
      <c r="U40" s="233"/>
      <c r="V40" s="233"/>
      <c r="W40" s="233"/>
      <c r="X40" s="233"/>
      <c r="Y40" s="233"/>
      <c r="Z40" s="233"/>
      <c r="AA40" s="234"/>
      <c r="AD40" s="3"/>
    </row>
    <row r="41" spans="1:34">
      <c r="A41" s="185" t="s">
        <v>90</v>
      </c>
      <c r="B41" s="256"/>
      <c r="C41" s="257">
        <v>200000</v>
      </c>
      <c r="D41" s="194"/>
      <c r="E41" s="272"/>
      <c r="F41" s="172"/>
      <c r="G41" s="173"/>
      <c r="H41" s="173"/>
      <c r="I41" s="173"/>
      <c r="J41" s="174"/>
      <c r="K41" s="194"/>
      <c r="L41" s="194"/>
      <c r="M41" s="173"/>
      <c r="N41" s="173"/>
      <c r="O41" s="173"/>
      <c r="P41" s="173"/>
      <c r="Q41" s="174"/>
      <c r="R41" s="170"/>
      <c r="S41" s="237"/>
      <c r="T41" s="233"/>
      <c r="U41" s="233"/>
      <c r="V41" s="233"/>
      <c r="W41" s="233"/>
      <c r="X41" s="233"/>
      <c r="Y41" s="233"/>
      <c r="Z41" s="233"/>
      <c r="AA41" s="234"/>
    </row>
    <row r="42" spans="1:34" ht="16" thickBot="1">
      <c r="A42" s="19" t="s">
        <v>91</v>
      </c>
      <c r="B42" s="256"/>
      <c r="C42" s="258">
        <v>8.9999999999999993E-3</v>
      </c>
      <c r="D42" s="194"/>
      <c r="E42" s="272"/>
      <c r="F42" s="198"/>
      <c r="G42" s="194"/>
      <c r="H42" s="194"/>
      <c r="I42" s="194"/>
      <c r="J42" s="269"/>
      <c r="K42" s="194"/>
      <c r="L42" s="194"/>
      <c r="M42" s="4"/>
      <c r="N42" s="173"/>
      <c r="O42" s="173"/>
      <c r="P42" s="173"/>
      <c r="Q42" s="235"/>
      <c r="R42" s="170"/>
      <c r="S42" s="259"/>
      <c r="T42" s="260"/>
      <c r="U42" s="260"/>
      <c r="V42" s="260"/>
      <c r="W42" s="260"/>
      <c r="X42" s="260"/>
      <c r="Y42" s="260"/>
      <c r="Z42" s="260"/>
      <c r="AA42" s="261"/>
    </row>
    <row r="43" spans="1:34" ht="16" thickBot="1">
      <c r="A43" s="250" t="s">
        <v>50</v>
      </c>
      <c r="B43" s="255"/>
      <c r="C43" s="262">
        <v>0.18</v>
      </c>
      <c r="D43" s="194"/>
      <c r="E43" s="194"/>
      <c r="F43" s="240" t="s">
        <v>67</v>
      </c>
      <c r="G43" s="241"/>
      <c r="H43" s="241"/>
      <c r="I43" s="241"/>
      <c r="J43" s="271">
        <f>SUM(J36:J42)</f>
        <v>0</v>
      </c>
      <c r="K43" s="194"/>
      <c r="L43" s="194"/>
      <c r="M43" s="173"/>
      <c r="N43" s="173"/>
      <c r="O43" s="173"/>
      <c r="P43" s="173"/>
      <c r="Q43" s="174"/>
      <c r="R43" s="170"/>
      <c r="S43" s="224"/>
      <c r="T43" s="225"/>
      <c r="U43" s="225"/>
      <c r="V43" s="225"/>
      <c r="W43" s="225"/>
      <c r="X43" s="225"/>
      <c r="Y43" s="225"/>
      <c r="Z43" s="225"/>
      <c r="AA43" s="225"/>
    </row>
    <row r="44" spans="1:34" ht="16" thickBot="1">
      <c r="A44" s="222" t="s">
        <v>53</v>
      </c>
      <c r="B44" s="264" t="s">
        <v>76</v>
      </c>
      <c r="C44" s="265">
        <v>0.3</v>
      </c>
      <c r="D44" s="194"/>
      <c r="E44" s="194"/>
      <c r="F44" s="194"/>
      <c r="G44" s="194"/>
      <c r="H44" s="194"/>
      <c r="I44" s="214"/>
      <c r="J44" s="196"/>
      <c r="K44" s="194"/>
      <c r="L44" s="194"/>
      <c r="M44" s="173"/>
      <c r="N44" s="173"/>
      <c r="O44" s="173"/>
      <c r="P44" s="173"/>
      <c r="Q44" s="174"/>
      <c r="R44" s="170"/>
      <c r="S44" s="224"/>
      <c r="T44" s="225"/>
      <c r="U44" s="225"/>
      <c r="V44" s="225"/>
      <c r="W44" s="225"/>
      <c r="X44" s="225"/>
      <c r="Y44" s="225"/>
      <c r="Z44" s="225"/>
      <c r="AA44" s="225"/>
    </row>
    <row r="45" spans="1:34">
      <c r="A45" s="266" t="s">
        <v>56</v>
      </c>
      <c r="B45" s="184"/>
      <c r="C45" s="267">
        <v>0.28000000000000003</v>
      </c>
      <c r="D45" s="194"/>
      <c r="E45" s="194"/>
      <c r="F45" s="148" t="s">
        <v>118</v>
      </c>
      <c r="G45" s="194"/>
      <c r="H45" s="194"/>
      <c r="I45" s="194"/>
      <c r="J45" s="196"/>
      <c r="K45" s="194"/>
      <c r="L45" s="194"/>
      <c r="M45" s="173"/>
      <c r="N45" s="173"/>
      <c r="O45" s="173"/>
      <c r="P45" s="173"/>
      <c r="Q45" s="174"/>
      <c r="R45" s="170"/>
      <c r="S45" s="171"/>
    </row>
    <row r="46" spans="1:34">
      <c r="A46" s="198"/>
      <c r="B46" s="194" t="s">
        <v>59</v>
      </c>
      <c r="C46" s="170"/>
      <c r="D46" s="194"/>
      <c r="E46" s="194"/>
      <c r="F46" s="289" t="s">
        <v>121</v>
      </c>
      <c r="G46" s="194"/>
      <c r="H46" s="194"/>
      <c r="I46" s="194"/>
      <c r="J46" s="196"/>
      <c r="K46" s="194"/>
      <c r="L46" s="194"/>
      <c r="M46" s="173"/>
      <c r="N46" s="173"/>
      <c r="O46" s="173"/>
      <c r="P46" s="173"/>
      <c r="Q46" s="174"/>
      <c r="R46" s="170"/>
      <c r="S46" s="171"/>
    </row>
    <row r="47" spans="1:34">
      <c r="A47" s="198"/>
      <c r="B47" s="194" t="s">
        <v>61</v>
      </c>
      <c r="C47" s="170"/>
      <c r="D47" s="194"/>
      <c r="E47" s="194"/>
      <c r="F47" s="289" t="s">
        <v>117</v>
      </c>
      <c r="G47" s="194"/>
      <c r="H47" s="194"/>
      <c r="I47" s="194"/>
      <c r="J47" s="196"/>
      <c r="K47" s="194"/>
      <c r="L47" s="194"/>
      <c r="M47" s="173"/>
      <c r="N47" s="173"/>
      <c r="O47" s="173"/>
      <c r="P47" s="173"/>
      <c r="Q47" s="174"/>
      <c r="R47" s="170"/>
      <c r="S47" s="171"/>
    </row>
    <row r="48" spans="1:34">
      <c r="A48" s="198" t="s">
        <v>62</v>
      </c>
      <c r="B48" s="194"/>
      <c r="C48" s="262">
        <v>0.13</v>
      </c>
      <c r="D48" s="194"/>
      <c r="E48" s="194"/>
      <c r="F48" s="289"/>
      <c r="G48" s="194"/>
      <c r="H48" s="194"/>
      <c r="I48" s="214"/>
      <c r="J48" s="196"/>
      <c r="K48" s="194"/>
      <c r="L48" s="194"/>
      <c r="M48" s="173"/>
      <c r="N48" s="173"/>
      <c r="O48" s="173"/>
      <c r="P48" s="173"/>
      <c r="Q48" s="174"/>
      <c r="R48" s="170"/>
      <c r="S48" s="171"/>
    </row>
    <row r="49" spans="1:19">
      <c r="A49" s="198"/>
      <c r="B49" s="194" t="s">
        <v>63</v>
      </c>
      <c r="C49" s="170"/>
      <c r="D49" s="194"/>
      <c r="E49" s="194"/>
      <c r="F49" s="194" t="s">
        <v>68</v>
      </c>
      <c r="G49" s="194"/>
      <c r="H49" s="194"/>
      <c r="I49" s="194"/>
      <c r="J49" s="194"/>
      <c r="K49" s="194"/>
      <c r="L49" s="194"/>
      <c r="M49" s="173"/>
      <c r="N49" s="173"/>
      <c r="O49" s="173"/>
      <c r="P49" s="173"/>
      <c r="Q49" s="174"/>
      <c r="R49" s="170"/>
      <c r="S49" s="171"/>
    </row>
    <row r="50" spans="1:19" ht="16" thickBot="1">
      <c r="A50" s="240"/>
      <c r="B50" s="241" t="s">
        <v>64</v>
      </c>
      <c r="C50" s="244"/>
      <c r="D50" s="241"/>
      <c r="E50" s="223"/>
      <c r="F50" s="241"/>
      <c r="G50" s="241"/>
      <c r="H50" s="241"/>
      <c r="I50" s="241"/>
      <c r="J50" s="273"/>
      <c r="K50" s="241"/>
      <c r="L50" s="241"/>
      <c r="M50" s="270"/>
      <c r="N50" s="270"/>
      <c r="O50" s="270"/>
      <c r="P50" s="270"/>
      <c r="Q50" s="208"/>
      <c r="R50" s="170"/>
      <c r="S50" s="171"/>
    </row>
    <row r="51" spans="1:19">
      <c r="A51" s="198"/>
      <c r="B51" s="194"/>
      <c r="C51" s="194"/>
      <c r="D51" s="194"/>
      <c r="E51" s="194"/>
      <c r="F51" s="194"/>
      <c r="G51" s="194"/>
      <c r="H51" s="194"/>
      <c r="I51" s="194"/>
      <c r="J51" s="194"/>
      <c r="K51" s="194"/>
      <c r="L51" s="194"/>
      <c r="R51" s="170"/>
      <c r="S51" s="171"/>
    </row>
    <row r="52" spans="1:19" s="173" customFormat="1">
      <c r="E52" s="194"/>
      <c r="F52" s="194"/>
      <c r="G52" s="194"/>
      <c r="H52" s="194"/>
      <c r="I52" s="194"/>
      <c r="J52" s="194"/>
      <c r="M52" s="171"/>
      <c r="N52" s="164"/>
      <c r="O52" s="164"/>
      <c r="P52" s="164"/>
      <c r="Q52" s="164"/>
      <c r="R52" s="194"/>
      <c r="S52" s="194"/>
    </row>
    <row r="53" spans="1:19">
      <c r="E53" s="173"/>
      <c r="F53" s="173"/>
      <c r="G53" s="173"/>
      <c r="H53" s="173"/>
      <c r="I53" s="173"/>
      <c r="J53" s="173"/>
      <c r="M53" s="194"/>
      <c r="N53" s="194"/>
      <c r="O53" s="194"/>
      <c r="P53" s="194"/>
      <c r="Q53" s="194"/>
    </row>
  </sheetData>
  <sheetProtection algorithmName="SHA-512" hashValue="ANIV3hjDQt3VR22CoXZjbMFXUx+68+yJsT6RBNDZiZ262zT8YvId+fK2VtLQvmyEs0+mS5xhJjeN6IoTCWKEeQ==" saltValue="C/OWOiFlD7JNbEckj6oJOA==" spinCount="100000" sheet="1" objects="1" scenarios="1" formatCells="0" formatColumns="0" formatRows="0" insertColumns="0" insertRows="0"/>
  <protectedRanges>
    <protectedRange sqref="C16:C17" name="Range7"/>
    <protectedRange password="CA05" sqref="C24" name="Tax Annuity"/>
    <protectedRange password="CA05" sqref="A9" name="Rectory"/>
    <protectedRange password="CA05" sqref="B4:C6" name="Name Info"/>
    <protectedRange password="CA05" sqref="C12:C13" name="Compenstion Info"/>
    <protectedRange password="CA05" sqref="C31:C35" name="Utilities Detail"/>
    <protectedRange password="CA05" sqref="B35" name="Other Utili"/>
  </protectedRanges>
  <mergeCells count="6">
    <mergeCell ref="B4:C4"/>
    <mergeCell ref="D9:F9"/>
    <mergeCell ref="L9:N9"/>
    <mergeCell ref="P9:Q9"/>
    <mergeCell ref="B5:C5"/>
    <mergeCell ref="B6:C6"/>
  </mergeCells>
  <phoneticPr fontId="2" type="noConversion"/>
  <printOptions gridLines="1"/>
  <pageMargins left="0.25" right="0.25" top="0.5" bottom="0.5" header="0.25" footer="0.25"/>
  <pageSetup scale="57" orientation="landscape" horizontalDpi="300" verticalDpi="300" r:id="rId1"/>
  <headerFooter alignWithMargins="0">
    <oddHeader>&amp;CEpiscopal Diocese of Texas - Clergy Compensation Worksheet for 2018</oddHeader>
    <oddFooter>&amp;C&amp;D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53"/>
  <sheetViews>
    <sheetView zoomScale="70" zoomScaleNormal="70" workbookViewId="0">
      <selection activeCell="A11" sqref="A11:XFD25"/>
    </sheetView>
  </sheetViews>
  <sheetFormatPr defaultColWidth="9.1796875" defaultRowHeight="15.5"/>
  <cols>
    <col min="1" max="1" width="18.1796875" style="3" customWidth="1"/>
    <col min="2" max="2" width="56.1796875" style="3" customWidth="1"/>
    <col min="3" max="3" width="24.1796875" style="3" customWidth="1"/>
    <col min="4" max="4" width="11.7265625" style="3" customWidth="1"/>
    <col min="5" max="5" width="12" style="3" customWidth="1"/>
    <col min="6" max="6" width="12.1796875" style="3" customWidth="1"/>
    <col min="7" max="7" width="1.7265625" style="3" customWidth="1"/>
    <col min="8" max="8" width="12.81640625" style="3" customWidth="1"/>
    <col min="9" max="10" width="11.7265625" style="3" customWidth="1"/>
    <col min="11" max="11" width="2" style="3" customWidth="1"/>
    <col min="12" max="12" width="10.81640625" style="3" bestFit="1" customWidth="1"/>
    <col min="13" max="13" width="11.453125" style="3" customWidth="1"/>
    <col min="14" max="14" width="12" style="3" bestFit="1" customWidth="1"/>
    <col min="15" max="15" width="2.81640625" style="3" customWidth="1"/>
    <col min="16" max="16" width="13.7265625" style="3" customWidth="1"/>
    <col min="17" max="17" width="13.1796875" style="3" bestFit="1" customWidth="1"/>
    <col min="18" max="18" width="26.81640625" style="3" hidden="1" customWidth="1"/>
    <col min="19" max="19" width="11.81640625" style="3" hidden="1" customWidth="1"/>
    <col min="20" max="27" width="0" style="3" hidden="1" customWidth="1"/>
    <col min="28" max="16384" width="9.1796875" style="3"/>
  </cols>
  <sheetData>
    <row r="1" spans="1:19" ht="16" thickBot="1">
      <c r="A1" s="8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</row>
    <row r="2" spans="1:19" ht="38.25" customHeight="1" thickBot="1">
      <c r="A2" s="84" t="s">
        <v>96</v>
      </c>
      <c r="B2" s="85"/>
      <c r="C2" s="86"/>
      <c r="D2" s="85"/>
      <c r="E2" s="86"/>
      <c r="F2" s="85"/>
      <c r="G2" s="85"/>
      <c r="H2" s="85"/>
      <c r="I2" s="85"/>
      <c r="J2" s="85"/>
      <c r="K2" s="85"/>
      <c r="L2" s="86"/>
      <c r="M2" s="90"/>
      <c r="N2" s="90"/>
      <c r="O2" s="90"/>
      <c r="P2" s="90"/>
      <c r="Q2" s="91"/>
      <c r="R2" s="24"/>
      <c r="S2" s="33"/>
    </row>
    <row r="3" spans="1:19" ht="16" thickBot="1">
      <c r="A3" s="11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5"/>
      <c r="R3" s="5"/>
    </row>
    <row r="4" spans="1:19" ht="16" thickBot="1">
      <c r="A4" s="87" t="s">
        <v>77</v>
      </c>
      <c r="B4" s="299">
        <f>calc!B4:C4</f>
        <v>44927</v>
      </c>
      <c r="C4" s="30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2"/>
      <c r="R4" s="2"/>
    </row>
    <row r="5" spans="1:19" ht="18.5" thickBot="1">
      <c r="A5" s="88" t="s">
        <v>78</v>
      </c>
      <c r="B5" s="303" t="str">
        <f>calc!B5:C5</f>
        <v>EDOT</v>
      </c>
      <c r="C5" s="304"/>
      <c r="D5" s="95"/>
      <c r="E5" s="93"/>
      <c r="F5" s="93"/>
      <c r="G5" s="93"/>
      <c r="H5" s="94" t="s">
        <v>97</v>
      </c>
      <c r="I5" s="93"/>
      <c r="J5" s="93"/>
      <c r="K5" s="93"/>
      <c r="L5" s="93"/>
      <c r="M5" s="93"/>
      <c r="N5" s="93"/>
      <c r="O5" s="93"/>
      <c r="P5" s="93"/>
      <c r="Q5" s="96"/>
      <c r="R5" s="5"/>
    </row>
    <row r="6" spans="1:19" ht="18.75" customHeight="1">
      <c r="A6" s="88" t="s">
        <v>79</v>
      </c>
      <c r="B6" s="303">
        <f>calc!B6:C6</f>
        <v>0</v>
      </c>
      <c r="C6" s="304"/>
      <c r="D6" s="95"/>
      <c r="E6" s="92"/>
      <c r="F6" s="94"/>
      <c r="G6" s="92"/>
      <c r="H6" s="92"/>
      <c r="I6" s="92"/>
      <c r="J6" s="92"/>
      <c r="K6" s="92"/>
      <c r="L6" s="95"/>
      <c r="M6" s="97"/>
      <c r="N6" s="94"/>
      <c r="O6" s="94"/>
      <c r="P6" s="100"/>
      <c r="Q6" s="98"/>
      <c r="R6" s="5"/>
    </row>
    <row r="7" spans="1:19" s="10" customFormat="1" ht="7.5" customHeight="1">
      <c r="A7" s="6"/>
      <c r="B7" s="7"/>
      <c r="C7" s="57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  <c r="R7" s="9"/>
    </row>
    <row r="8" spans="1:19" ht="16" thickBot="1">
      <c r="A8" s="11"/>
      <c r="B8" s="4"/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5"/>
      <c r="R8" s="5"/>
    </row>
    <row r="9" spans="1:19" ht="35.25" customHeight="1" thickBot="1">
      <c r="A9" s="135"/>
      <c r="B9" s="16" t="s">
        <v>0</v>
      </c>
      <c r="C9" s="9"/>
      <c r="D9" s="300" t="s">
        <v>1</v>
      </c>
      <c r="E9" s="300"/>
      <c r="F9" s="300"/>
      <c r="G9" s="26"/>
      <c r="H9" s="26"/>
      <c r="I9" s="26"/>
      <c r="J9" s="26"/>
      <c r="K9" s="26"/>
      <c r="L9" s="300" t="s">
        <v>2</v>
      </c>
      <c r="M9" s="300"/>
      <c r="N9" s="300"/>
      <c r="O9" s="26"/>
      <c r="P9" s="300" t="s">
        <v>3</v>
      </c>
      <c r="Q9" s="301"/>
      <c r="R9" s="2"/>
    </row>
    <row r="10" spans="1:19" ht="77.5">
      <c r="A10" s="19"/>
      <c r="B10" s="14"/>
      <c r="C10" s="60" t="s">
        <v>85</v>
      </c>
      <c r="D10" s="27" t="s">
        <v>69</v>
      </c>
      <c r="E10" s="27" t="s">
        <v>70</v>
      </c>
      <c r="F10" s="28" t="s">
        <v>4</v>
      </c>
      <c r="G10" s="29"/>
      <c r="H10" s="27" t="s">
        <v>72</v>
      </c>
      <c r="I10" s="27" t="s">
        <v>73</v>
      </c>
      <c r="J10" s="27" t="s">
        <v>71</v>
      </c>
      <c r="K10" s="29"/>
      <c r="L10" s="28" t="s">
        <v>5</v>
      </c>
      <c r="M10" s="28" t="s">
        <v>6</v>
      </c>
      <c r="N10" s="28" t="s">
        <v>7</v>
      </c>
      <c r="O10" s="29"/>
      <c r="P10" s="27" t="s">
        <v>74</v>
      </c>
      <c r="Q10" s="83" t="s">
        <v>75</v>
      </c>
      <c r="R10" s="5"/>
    </row>
    <row r="11" spans="1:19">
      <c r="A11" s="20"/>
      <c r="B11" s="15"/>
      <c r="C11" s="9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24"/>
      <c r="R11" s="5"/>
    </row>
    <row r="12" spans="1:19">
      <c r="A12" s="20"/>
      <c r="B12" s="16"/>
      <c r="C12" s="134"/>
      <c r="D12" s="30"/>
      <c r="E12" s="30"/>
      <c r="F12" s="30"/>
      <c r="G12" s="30"/>
      <c r="H12" s="30"/>
      <c r="I12" s="30"/>
      <c r="J12" s="30"/>
      <c r="K12" s="17"/>
      <c r="L12" s="30"/>
      <c r="M12" s="30"/>
      <c r="N12" s="30"/>
      <c r="O12" s="30"/>
      <c r="P12" s="30"/>
      <c r="Q12" s="23"/>
      <c r="R12" s="5"/>
    </row>
    <row r="13" spans="1:19">
      <c r="A13" s="20"/>
      <c r="B13" s="16"/>
      <c r="C13" s="134"/>
      <c r="D13" s="30"/>
      <c r="E13" s="30"/>
      <c r="F13" s="30"/>
      <c r="G13" s="30"/>
      <c r="H13" s="30"/>
      <c r="I13" s="30"/>
      <c r="J13" s="30"/>
      <c r="K13" s="17"/>
      <c r="L13" s="30"/>
      <c r="M13" s="17"/>
      <c r="N13" s="30"/>
      <c r="O13" s="30"/>
      <c r="P13" s="30"/>
      <c r="Q13" s="23"/>
      <c r="R13" s="5"/>
    </row>
    <row r="14" spans="1:19">
      <c r="A14" s="20"/>
      <c r="B14" s="15"/>
      <c r="C14" s="23"/>
      <c r="D14" s="17"/>
      <c r="E14" s="30"/>
      <c r="F14" s="30"/>
      <c r="G14" s="30"/>
      <c r="H14" s="30"/>
      <c r="I14" s="30"/>
      <c r="J14" s="30"/>
      <c r="K14" s="17"/>
      <c r="L14" s="30"/>
      <c r="M14" s="30"/>
      <c r="N14" s="30"/>
      <c r="O14" s="30"/>
      <c r="P14" s="30"/>
      <c r="Q14" s="23"/>
      <c r="R14" s="5"/>
    </row>
    <row r="15" spans="1:19">
      <c r="A15" s="21"/>
      <c r="B15" s="17"/>
      <c r="C15" s="56"/>
      <c r="D15" s="30"/>
      <c r="E15" s="30"/>
      <c r="F15" s="30"/>
      <c r="G15" s="30"/>
      <c r="H15" s="30"/>
      <c r="I15" s="30"/>
      <c r="J15" s="30"/>
      <c r="K15" s="17"/>
      <c r="L15" s="30"/>
      <c r="M15" s="30"/>
      <c r="N15" s="30"/>
      <c r="O15" s="30"/>
      <c r="P15" s="30"/>
      <c r="Q15" s="23"/>
      <c r="R15" s="5"/>
    </row>
    <row r="16" spans="1:19">
      <c r="A16" s="21"/>
      <c r="B16" s="139"/>
      <c r="C16" s="137"/>
      <c r="D16" s="30"/>
      <c r="E16" s="30"/>
      <c r="F16" s="30"/>
      <c r="G16" s="30"/>
      <c r="H16" s="30"/>
      <c r="I16" s="30"/>
      <c r="J16" s="30"/>
      <c r="K16" s="17"/>
      <c r="L16" s="30"/>
      <c r="M16" s="30"/>
      <c r="N16" s="30"/>
      <c r="O16" s="30"/>
      <c r="P16" s="30"/>
      <c r="Q16" s="23"/>
      <c r="R16" s="5"/>
    </row>
    <row r="17" spans="1:36">
      <c r="A17" s="21"/>
      <c r="B17" s="17"/>
      <c r="C17" s="22"/>
      <c r="D17" s="30"/>
      <c r="E17" s="30"/>
      <c r="F17" s="30"/>
      <c r="G17" s="30"/>
      <c r="H17" s="30"/>
      <c r="I17" s="30"/>
      <c r="J17" s="30"/>
      <c r="K17" s="17"/>
      <c r="L17" s="17"/>
      <c r="M17" s="30"/>
      <c r="N17" s="30"/>
      <c r="O17" s="30"/>
      <c r="P17" s="30"/>
      <c r="Q17" s="23"/>
      <c r="R17" s="5"/>
    </row>
    <row r="18" spans="1:36">
      <c r="A18" s="142"/>
      <c r="B18" s="138"/>
      <c r="C18" s="143"/>
      <c r="D18" s="30"/>
      <c r="E18" s="30"/>
      <c r="F18" s="30"/>
      <c r="G18" s="30"/>
      <c r="H18" s="30"/>
      <c r="I18" s="30"/>
      <c r="J18" s="30"/>
      <c r="K18" s="17"/>
      <c r="L18" s="17"/>
      <c r="M18" s="30"/>
      <c r="N18" s="30"/>
      <c r="O18" s="30"/>
      <c r="P18" s="30"/>
      <c r="Q18" s="23"/>
      <c r="R18" s="5"/>
    </row>
    <row r="19" spans="1:36">
      <c r="A19" s="142"/>
      <c r="B19" s="138"/>
      <c r="C19" s="144"/>
      <c r="D19" s="17"/>
      <c r="E19" s="30"/>
      <c r="F19" s="17"/>
      <c r="G19" s="17"/>
      <c r="H19" s="30"/>
      <c r="I19" s="30"/>
      <c r="J19" s="30"/>
      <c r="K19" s="30"/>
      <c r="L19" s="30"/>
      <c r="M19" s="17"/>
      <c r="N19" s="17"/>
      <c r="O19" s="17"/>
      <c r="P19" s="30"/>
      <c r="Q19" s="23"/>
      <c r="R19" s="5"/>
    </row>
    <row r="20" spans="1:36" ht="16" thickBot="1">
      <c r="A20" s="21"/>
      <c r="B20" s="18"/>
      <c r="C20" s="25"/>
      <c r="D20" s="17"/>
      <c r="E20" s="30"/>
      <c r="F20" s="17"/>
      <c r="G20" s="17"/>
      <c r="H20" s="30"/>
      <c r="I20" s="30"/>
      <c r="J20" s="30"/>
      <c r="K20" s="30"/>
      <c r="L20" s="30"/>
      <c r="M20" s="17"/>
      <c r="N20" s="17"/>
      <c r="O20" s="17"/>
      <c r="P20" s="30"/>
      <c r="Q20" s="23"/>
      <c r="R20" s="5"/>
    </row>
    <row r="21" spans="1:36" ht="16" thickTop="1">
      <c r="A21" s="11"/>
      <c r="B21" s="4"/>
      <c r="C21" s="5"/>
      <c r="D21" s="17"/>
      <c r="E21" s="4"/>
      <c r="F21" s="30"/>
      <c r="G21" s="30"/>
      <c r="H21" s="30"/>
      <c r="I21" s="30"/>
      <c r="J21" s="30"/>
      <c r="K21" s="17"/>
      <c r="L21" s="30"/>
      <c r="M21" s="30"/>
      <c r="N21" s="30"/>
      <c r="O21" s="30"/>
      <c r="P21" s="17"/>
      <c r="Q21" s="23"/>
      <c r="R21" s="5"/>
    </row>
    <row r="22" spans="1:36">
      <c r="A22" s="21"/>
      <c r="B22" s="17"/>
      <c r="C22" s="89"/>
      <c r="D22" s="30"/>
      <c r="E22" s="30"/>
      <c r="F22" s="17"/>
      <c r="G22" s="17"/>
      <c r="H22" s="17"/>
      <c r="I22" s="17"/>
      <c r="J22" s="30"/>
      <c r="K22" s="17"/>
      <c r="L22" s="17"/>
      <c r="M22" s="17"/>
      <c r="N22" s="17"/>
      <c r="O22" s="17"/>
      <c r="P22" s="30"/>
      <c r="Q22" s="23"/>
      <c r="R22" s="5"/>
    </row>
    <row r="23" spans="1:36">
      <c r="A23" s="21"/>
      <c r="B23" s="58"/>
      <c r="C23" s="5"/>
      <c r="D23" s="31"/>
      <c r="E23" s="31"/>
      <c r="F23" s="31"/>
      <c r="G23" s="30"/>
      <c r="H23" s="31"/>
      <c r="I23" s="31"/>
      <c r="J23" s="31"/>
      <c r="K23" s="17"/>
      <c r="L23" s="31"/>
      <c r="M23" s="31"/>
      <c r="N23" s="31"/>
      <c r="O23" s="17"/>
      <c r="P23" s="31"/>
      <c r="Q23" s="31"/>
      <c r="R23" s="5"/>
    </row>
    <row r="24" spans="1:36" ht="16" thickBot="1">
      <c r="A24" s="12"/>
      <c r="B24" s="59"/>
      <c r="C24" s="13"/>
      <c r="D24" s="30"/>
      <c r="E24" s="17"/>
      <c r="F24" s="17"/>
      <c r="G24" s="17"/>
      <c r="H24" s="32"/>
      <c r="I24" s="32"/>
      <c r="J24" s="32"/>
      <c r="K24" s="17"/>
      <c r="L24" s="17"/>
      <c r="M24" s="17"/>
      <c r="N24" s="17"/>
      <c r="O24" s="17"/>
      <c r="P24" s="17"/>
      <c r="Q24" s="24"/>
      <c r="R24" s="5"/>
      <c r="AH24" s="99"/>
    </row>
    <row r="25" spans="1:36">
      <c r="A25" s="21"/>
      <c r="B25" s="17"/>
      <c r="C25" s="17"/>
      <c r="D25" s="17"/>
      <c r="E25" s="17"/>
      <c r="F25" s="30"/>
      <c r="G25" s="30"/>
      <c r="H25" s="17"/>
      <c r="I25" s="17"/>
      <c r="J25" s="62"/>
      <c r="K25" s="17"/>
      <c r="L25" s="17"/>
      <c r="M25" s="17"/>
      <c r="N25" s="17"/>
      <c r="O25" s="17"/>
      <c r="P25" s="17"/>
      <c r="Q25" s="24"/>
      <c r="R25" s="24"/>
      <c r="S25" s="33"/>
      <c r="AI25" s="99"/>
      <c r="AJ25" s="99"/>
    </row>
    <row r="26" spans="1:36" ht="18">
      <c r="A26" s="34"/>
      <c r="B26" s="35"/>
      <c r="C26" s="35"/>
      <c r="D26" s="71"/>
      <c r="E26" s="71"/>
      <c r="F26" s="115"/>
      <c r="G26" s="115"/>
      <c r="H26" s="115"/>
      <c r="I26" s="115"/>
      <c r="J26" s="116"/>
      <c r="K26" s="116"/>
      <c r="L26" s="116"/>
      <c r="M26" s="116"/>
      <c r="N26" s="116"/>
      <c r="O26" s="116"/>
      <c r="P26" s="116"/>
      <c r="Q26" s="117"/>
      <c r="R26" s="24"/>
      <c r="S26" s="33"/>
    </row>
    <row r="27" spans="1:36" ht="16" thickBot="1">
      <c r="A27" s="21"/>
      <c r="B27" s="17"/>
      <c r="C27" s="17"/>
      <c r="D27" s="116"/>
      <c r="E27" s="116"/>
      <c r="F27" s="115"/>
      <c r="G27" s="116"/>
      <c r="H27" s="116"/>
      <c r="I27" s="118"/>
      <c r="J27" s="116"/>
      <c r="K27" s="116"/>
      <c r="L27" s="115"/>
      <c r="M27" s="116"/>
      <c r="N27" s="116"/>
      <c r="O27" s="116"/>
      <c r="P27" s="116"/>
      <c r="Q27" s="117"/>
      <c r="R27" s="24"/>
      <c r="S27" s="33"/>
      <c r="AH27" s="99"/>
    </row>
    <row r="28" spans="1:36" ht="16" thickBot="1">
      <c r="A28" s="63" t="s">
        <v>86</v>
      </c>
      <c r="B28" s="37"/>
      <c r="C28" s="38"/>
      <c r="D28" s="116"/>
      <c r="E28" s="124" t="s">
        <v>24</v>
      </c>
      <c r="F28" s="124"/>
      <c r="G28" s="124"/>
      <c r="H28" s="124"/>
      <c r="I28" s="124"/>
      <c r="J28" s="124"/>
      <c r="K28" s="116"/>
      <c r="L28" s="116"/>
      <c r="M28" s="124" t="s">
        <v>25</v>
      </c>
      <c r="N28" s="124"/>
      <c r="O28" s="124"/>
      <c r="P28" s="124"/>
      <c r="Q28" s="128"/>
      <c r="R28" s="24"/>
      <c r="S28" s="33"/>
      <c r="AH28" s="99"/>
    </row>
    <row r="29" spans="1:36" ht="16" thickBot="1">
      <c r="A29" s="61" t="s">
        <v>26</v>
      </c>
      <c r="B29" s="17"/>
      <c r="C29" s="134"/>
      <c r="D29" s="116"/>
      <c r="E29" s="124"/>
      <c r="F29" s="124" t="s">
        <v>27</v>
      </c>
      <c r="G29" s="124"/>
      <c r="H29" s="124"/>
      <c r="I29" s="124"/>
      <c r="J29" s="124"/>
      <c r="K29" s="116"/>
      <c r="L29" s="116"/>
      <c r="M29" s="116" t="s">
        <v>28</v>
      </c>
      <c r="N29" s="116"/>
      <c r="O29" s="116"/>
      <c r="P29" s="116"/>
      <c r="Q29" s="119">
        <f>SUM(Q12:Q21)</f>
        <v>0</v>
      </c>
      <c r="R29" s="24"/>
      <c r="S29" s="64"/>
      <c r="T29" s="65"/>
      <c r="U29" s="65"/>
      <c r="V29" s="65"/>
      <c r="W29" s="65"/>
      <c r="X29" s="65"/>
      <c r="Y29" s="65"/>
      <c r="Z29" s="65"/>
      <c r="AA29" s="65"/>
    </row>
    <row r="30" spans="1:36">
      <c r="A30" s="61" t="s">
        <v>29</v>
      </c>
      <c r="B30" s="17"/>
      <c r="C30" s="134"/>
      <c r="D30" s="116"/>
      <c r="E30" s="125" t="s">
        <v>30</v>
      </c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20" t="s">
        <v>31</v>
      </c>
      <c r="Q30" s="117"/>
      <c r="R30" s="24"/>
      <c r="S30" s="78"/>
      <c r="T30" s="66"/>
      <c r="U30" s="66"/>
      <c r="V30" s="66"/>
      <c r="W30" s="66"/>
      <c r="X30" s="66"/>
      <c r="Y30" s="66"/>
      <c r="Z30" s="66"/>
      <c r="AA30" s="67"/>
    </row>
    <row r="31" spans="1:36">
      <c r="A31" s="61" t="s">
        <v>32</v>
      </c>
      <c r="B31" s="17"/>
      <c r="C31" s="134"/>
      <c r="D31" s="116"/>
      <c r="E31" s="116" t="s">
        <v>5</v>
      </c>
      <c r="F31" s="116"/>
      <c r="G31" s="116"/>
      <c r="H31" s="116"/>
      <c r="I31" s="116"/>
      <c r="J31" s="115">
        <f>L23</f>
        <v>0</v>
      </c>
      <c r="K31" s="116"/>
      <c r="L31" s="116"/>
      <c r="M31" s="116"/>
      <c r="N31" s="116"/>
      <c r="O31" s="116"/>
      <c r="P31" s="120" t="s">
        <v>89</v>
      </c>
      <c r="Q31" s="119">
        <f>SUM(Q29*SE_tax_rate*0.5)</f>
        <v>0</v>
      </c>
      <c r="R31" s="42"/>
      <c r="S31" s="79"/>
      <c r="T31" s="68" t="s">
        <v>95</v>
      </c>
      <c r="U31" s="68"/>
      <c r="V31" s="68"/>
      <c r="W31" s="69"/>
      <c r="X31" s="69"/>
      <c r="Y31" s="69"/>
      <c r="Z31" s="69"/>
      <c r="AA31" s="70"/>
    </row>
    <row r="32" spans="1:36">
      <c r="A32" s="61" t="s">
        <v>33</v>
      </c>
      <c r="B32" s="17"/>
      <c r="C32" s="134"/>
      <c r="D32" s="116"/>
      <c r="E32" s="116" t="s">
        <v>7</v>
      </c>
      <c r="F32" s="116"/>
      <c r="G32" s="116"/>
      <c r="H32" s="116"/>
      <c r="I32" s="116"/>
      <c r="J32" s="115">
        <f>N23</f>
        <v>0</v>
      </c>
      <c r="K32" s="116"/>
      <c r="L32" s="116"/>
      <c r="M32" s="116"/>
      <c r="N32" s="116"/>
      <c r="O32" s="116"/>
      <c r="P32" s="120" t="s">
        <v>34</v>
      </c>
      <c r="Q32" s="119">
        <f>Q23-Q31</f>
        <v>0</v>
      </c>
      <c r="R32" s="82"/>
      <c r="S32" s="73">
        <f>SUM(Q32-C39)</f>
        <v>-200000</v>
      </c>
      <c r="T32" s="71" t="s">
        <v>92</v>
      </c>
      <c r="U32" s="69"/>
      <c r="V32" s="69"/>
      <c r="W32" s="69"/>
      <c r="X32" s="69"/>
      <c r="Y32" s="69"/>
      <c r="Z32" s="69"/>
      <c r="AA32" s="70"/>
    </row>
    <row r="33" spans="1:27">
      <c r="A33" s="61" t="s">
        <v>80</v>
      </c>
      <c r="B33" s="136"/>
      <c r="C33" s="134"/>
      <c r="D33" s="116"/>
      <c r="E33" s="116" t="s">
        <v>98</v>
      </c>
      <c r="F33" s="116"/>
      <c r="G33" s="116"/>
      <c r="H33" s="116"/>
      <c r="I33" s="116"/>
      <c r="J33" s="115">
        <f>M23</f>
        <v>0</v>
      </c>
      <c r="K33" s="116"/>
      <c r="L33" s="116"/>
      <c r="M33" s="116"/>
      <c r="N33" s="116"/>
      <c r="O33" s="116"/>
      <c r="P33" s="116"/>
      <c r="Q33" s="117"/>
      <c r="R33" s="5"/>
      <c r="S33" s="71">
        <f>C40*S32</f>
        <v>-1799.9999999999998</v>
      </c>
      <c r="T33" s="72" t="s">
        <v>93</v>
      </c>
      <c r="U33" s="69"/>
      <c r="V33" s="69"/>
      <c r="W33" s="69"/>
      <c r="X33" s="69"/>
      <c r="Y33" s="69"/>
      <c r="Z33" s="69"/>
      <c r="AA33" s="70"/>
    </row>
    <row r="34" spans="1:27" ht="16" thickBot="1">
      <c r="A34" s="43"/>
      <c r="B34" s="44" t="s">
        <v>81</v>
      </c>
      <c r="C34" s="55">
        <f>SUM(C29:C33)</f>
        <v>0</v>
      </c>
      <c r="D34" s="116"/>
      <c r="E34" s="116" t="s">
        <v>35</v>
      </c>
      <c r="F34" s="116"/>
      <c r="G34" s="116"/>
      <c r="H34" s="116"/>
      <c r="I34" s="116"/>
      <c r="J34" s="115">
        <v>0</v>
      </c>
      <c r="K34" s="116"/>
      <c r="L34" s="116"/>
      <c r="M34" s="116" t="s">
        <v>36</v>
      </c>
      <c r="N34" s="116"/>
      <c r="O34" s="116"/>
      <c r="P34" s="116" t="s">
        <v>37</v>
      </c>
      <c r="Q34" s="119">
        <v>0</v>
      </c>
      <c r="R34" s="5"/>
      <c r="S34" s="71"/>
      <c r="T34" s="71"/>
      <c r="U34" s="69"/>
      <c r="V34" s="69"/>
      <c r="W34" s="69"/>
      <c r="X34" s="69"/>
      <c r="Y34" s="69"/>
      <c r="Z34" s="69"/>
      <c r="AA34" s="70"/>
    </row>
    <row r="35" spans="1:27" ht="16" thickBot="1">
      <c r="A35" s="36" t="s">
        <v>38</v>
      </c>
      <c r="B35" s="37"/>
      <c r="C35" s="54"/>
      <c r="D35" s="116"/>
      <c r="E35" s="116" t="s">
        <v>39</v>
      </c>
      <c r="F35" s="116"/>
      <c r="G35" s="116"/>
      <c r="H35" s="116"/>
      <c r="I35" s="116"/>
      <c r="J35" s="115">
        <f>(Q23-P23)*FIT_marginal_rate</f>
        <v>0</v>
      </c>
      <c r="K35" s="116"/>
      <c r="L35" s="116"/>
      <c r="M35" s="116"/>
      <c r="N35" s="116"/>
      <c r="O35" s="116"/>
      <c r="P35" s="116" t="s">
        <v>40</v>
      </c>
      <c r="Q35" s="119">
        <f>C18</f>
        <v>0</v>
      </c>
      <c r="R35" s="5"/>
      <c r="S35" s="71"/>
      <c r="T35" s="71"/>
      <c r="U35" s="69"/>
      <c r="V35" s="69"/>
      <c r="W35" s="69"/>
      <c r="X35" s="69"/>
      <c r="Y35" s="69"/>
      <c r="Z35" s="69"/>
      <c r="AA35" s="70"/>
    </row>
    <row r="36" spans="1:27">
      <c r="A36" s="39" t="s">
        <v>41</v>
      </c>
      <c r="B36" s="46" t="str">
        <f>calc!B38</f>
        <v>(Changed for 2022 rate change by IRS)</v>
      </c>
      <c r="C36" s="45">
        <f>calc!SE_tax_base</f>
        <v>160200</v>
      </c>
      <c r="D36" s="116"/>
      <c r="E36" s="116" t="s">
        <v>42</v>
      </c>
      <c r="F36" s="116"/>
      <c r="G36" s="116"/>
      <c r="H36" s="116"/>
      <c r="I36" s="116"/>
      <c r="J36" s="115">
        <f>SUM(J30:J35)</f>
        <v>0</v>
      </c>
      <c r="K36" s="116"/>
      <c r="L36" s="116"/>
      <c r="M36" s="71"/>
      <c r="N36" s="71"/>
      <c r="O36" s="76" t="s">
        <v>94</v>
      </c>
      <c r="P36" s="71" t="s">
        <v>40</v>
      </c>
      <c r="Q36" s="77">
        <v>0</v>
      </c>
      <c r="R36" s="5"/>
      <c r="S36" s="71"/>
      <c r="T36" s="71"/>
      <c r="U36" s="69"/>
      <c r="V36" s="69"/>
      <c r="W36" s="69"/>
      <c r="X36" s="69"/>
      <c r="Y36" s="69"/>
      <c r="Z36" s="69"/>
      <c r="AA36" s="70"/>
    </row>
    <row r="37" spans="1:27">
      <c r="A37" s="41" t="s">
        <v>44</v>
      </c>
      <c r="B37" s="46"/>
      <c r="C37" s="47">
        <v>0.153</v>
      </c>
      <c r="D37" s="116"/>
      <c r="E37" s="116"/>
      <c r="F37" s="116"/>
      <c r="G37" s="116"/>
      <c r="H37" s="116"/>
      <c r="I37" s="116"/>
      <c r="J37" s="116"/>
      <c r="K37" s="116"/>
      <c r="L37" s="116"/>
      <c r="M37" s="126" t="s">
        <v>82</v>
      </c>
      <c r="N37" s="127" t="e">
        <f>SUM(Q37/SUM(C12:C15))</f>
        <v>#DIV/0!</v>
      </c>
      <c r="O37" s="116"/>
      <c r="P37" s="116" t="s">
        <v>43</v>
      </c>
      <c r="Q37" s="119">
        <f>SUM(Q34:Q36)</f>
        <v>0</v>
      </c>
      <c r="R37" s="5"/>
      <c r="S37" s="73">
        <f>SUM(C17:C18)</f>
        <v>0</v>
      </c>
      <c r="T37" s="73">
        <f>SUM(Q37-S37)</f>
        <v>0</v>
      </c>
      <c r="U37" s="69"/>
      <c r="V37" s="69"/>
      <c r="W37" s="69"/>
      <c r="X37" s="69"/>
      <c r="Y37" s="69"/>
      <c r="Z37" s="69"/>
      <c r="AA37" s="70"/>
    </row>
    <row r="38" spans="1:27">
      <c r="A38" s="41" t="s">
        <v>46</v>
      </c>
      <c r="B38" s="48"/>
      <c r="C38" s="47">
        <v>2.9000000000000001E-2</v>
      </c>
      <c r="D38" s="116"/>
      <c r="E38" s="125" t="s">
        <v>47</v>
      </c>
      <c r="F38" s="116"/>
      <c r="G38" s="116"/>
      <c r="H38" s="116"/>
      <c r="I38" s="116" t="s">
        <v>48</v>
      </c>
      <c r="J38" s="116"/>
      <c r="K38" s="116"/>
      <c r="L38" s="116"/>
      <c r="M38" s="121"/>
      <c r="N38" s="121"/>
      <c r="O38" s="121"/>
      <c r="P38" s="121"/>
      <c r="Q38" s="122"/>
      <c r="R38" s="24"/>
      <c r="S38" s="71"/>
      <c r="T38" s="69"/>
      <c r="U38" s="69"/>
      <c r="V38" s="69"/>
      <c r="W38" s="69"/>
      <c r="X38" s="69"/>
      <c r="Y38" s="69"/>
      <c r="Z38" s="69"/>
      <c r="AA38" s="70"/>
    </row>
    <row r="39" spans="1:27">
      <c r="A39" s="130" t="s">
        <v>90</v>
      </c>
      <c r="B39" s="131">
        <f>calc!B41</f>
        <v>0</v>
      </c>
      <c r="C39" s="132">
        <v>200000</v>
      </c>
      <c r="D39" s="116"/>
      <c r="E39" s="125"/>
      <c r="F39" s="116"/>
      <c r="G39" s="116"/>
      <c r="H39" s="116"/>
      <c r="I39" s="116"/>
      <c r="J39" s="116"/>
      <c r="K39" s="116"/>
      <c r="L39" s="116"/>
      <c r="M39" s="124" t="s">
        <v>45</v>
      </c>
      <c r="N39" s="124"/>
      <c r="O39" s="124"/>
      <c r="P39" s="124"/>
      <c r="Q39" s="128"/>
      <c r="R39" s="24"/>
      <c r="S39" s="71"/>
      <c r="T39" s="69"/>
      <c r="U39" s="69"/>
      <c r="V39" s="69"/>
      <c r="W39" s="69"/>
      <c r="X39" s="69"/>
      <c r="Y39" s="69"/>
      <c r="Z39" s="69"/>
      <c r="AA39" s="70"/>
    </row>
    <row r="40" spans="1:27" ht="16" thickBot="1">
      <c r="A40" s="130" t="s">
        <v>91</v>
      </c>
      <c r="B40" s="131">
        <f>calc!B42</f>
        <v>0</v>
      </c>
      <c r="C40" s="133">
        <v>8.9999999999999993E-3</v>
      </c>
      <c r="D40" s="116"/>
      <c r="E40" s="116" t="s">
        <v>51</v>
      </c>
      <c r="F40" s="116"/>
      <c r="G40" s="116"/>
      <c r="H40" s="116"/>
      <c r="I40" s="116"/>
      <c r="J40" s="115">
        <v>0</v>
      </c>
      <c r="K40" s="116"/>
      <c r="L40" s="116"/>
      <c r="M40" s="116" t="s">
        <v>49</v>
      </c>
      <c r="N40" s="116"/>
      <c r="O40" s="116"/>
      <c r="P40" s="116"/>
      <c r="Q40" s="119">
        <f>Q37</f>
        <v>0</v>
      </c>
      <c r="R40" s="24"/>
      <c r="S40" s="80"/>
      <c r="T40" s="74"/>
      <c r="U40" s="74"/>
      <c r="V40" s="74"/>
      <c r="W40" s="74"/>
      <c r="X40" s="74"/>
      <c r="Y40" s="74"/>
      <c r="Z40" s="74"/>
      <c r="AA40" s="75"/>
    </row>
    <row r="41" spans="1:27">
      <c r="A41" s="41" t="s">
        <v>50</v>
      </c>
      <c r="B41" s="48"/>
      <c r="C41" s="49">
        <v>0.18</v>
      </c>
      <c r="D41" s="116"/>
      <c r="E41" s="116" t="s">
        <v>54</v>
      </c>
      <c r="F41" s="116"/>
      <c r="G41" s="116"/>
      <c r="H41" s="116"/>
      <c r="I41" s="118" t="e">
        <f>J41/J36</f>
        <v>#DIV/0!</v>
      </c>
      <c r="J41" s="115">
        <f>C19</f>
        <v>0</v>
      </c>
      <c r="K41" s="116"/>
      <c r="L41" s="116"/>
      <c r="M41" s="116" t="s">
        <v>52</v>
      </c>
      <c r="N41" s="116"/>
      <c r="O41" s="116"/>
      <c r="P41" s="116"/>
      <c r="Q41" s="119">
        <f>P23*FIT_average_rate</f>
        <v>0</v>
      </c>
      <c r="R41" s="24"/>
      <c r="S41" s="64"/>
      <c r="T41" s="65"/>
      <c r="U41" s="65"/>
      <c r="V41" s="65"/>
      <c r="W41" s="65"/>
      <c r="X41" s="65"/>
      <c r="Y41" s="65"/>
      <c r="Z41" s="65"/>
      <c r="AA41" s="65"/>
    </row>
    <row r="42" spans="1:27" ht="16" thickBot="1">
      <c r="A42" s="40" t="s">
        <v>53</v>
      </c>
      <c r="B42" s="50" t="s">
        <v>76</v>
      </c>
      <c r="C42" s="51">
        <v>0.3</v>
      </c>
      <c r="D42" s="116"/>
      <c r="E42" s="116" t="s">
        <v>57</v>
      </c>
      <c r="F42" s="116"/>
      <c r="G42" s="116"/>
      <c r="H42" s="116"/>
      <c r="I42" s="116"/>
      <c r="J42" s="115">
        <v>0</v>
      </c>
      <c r="K42" s="116"/>
      <c r="L42" s="116"/>
      <c r="M42" s="116" t="s">
        <v>55</v>
      </c>
      <c r="N42" s="116"/>
      <c r="O42" s="116"/>
      <c r="P42" s="116"/>
      <c r="Q42" s="119">
        <f>Q41+Q37</f>
        <v>0</v>
      </c>
      <c r="R42" s="24"/>
      <c r="S42" s="64"/>
      <c r="T42" s="65"/>
      <c r="U42" s="65"/>
      <c r="V42" s="65"/>
      <c r="W42" s="65"/>
      <c r="X42" s="65"/>
      <c r="Y42" s="65"/>
      <c r="Z42" s="65"/>
      <c r="AA42" s="65"/>
    </row>
    <row r="43" spans="1:27">
      <c r="A43" s="52" t="s">
        <v>56</v>
      </c>
      <c r="B43" s="26"/>
      <c r="C43" s="53">
        <v>0.28000000000000003</v>
      </c>
      <c r="D43" s="116"/>
      <c r="E43" s="116" t="s">
        <v>60</v>
      </c>
      <c r="F43" s="116"/>
      <c r="G43" s="116"/>
      <c r="H43" s="116"/>
      <c r="I43" s="116"/>
      <c r="J43" s="115"/>
      <c r="K43" s="116"/>
      <c r="L43" s="116"/>
      <c r="M43" s="124" t="s">
        <v>58</v>
      </c>
      <c r="N43" s="124"/>
      <c r="O43" s="124"/>
      <c r="P43" s="124"/>
      <c r="Q43" s="128"/>
      <c r="R43" s="24"/>
      <c r="S43" s="33"/>
    </row>
    <row r="44" spans="1:27">
      <c r="A44" s="21"/>
      <c r="B44" s="17" t="s">
        <v>59</v>
      </c>
      <c r="C44" s="24"/>
      <c r="D44" s="116"/>
      <c r="E44" s="116"/>
      <c r="F44" s="116"/>
      <c r="G44" s="116"/>
      <c r="H44" s="116"/>
      <c r="I44" s="116"/>
      <c r="J44" s="115"/>
      <c r="K44" s="116"/>
      <c r="L44" s="116"/>
      <c r="M44" s="116" t="s">
        <v>30</v>
      </c>
      <c r="N44" s="116"/>
      <c r="O44" s="116"/>
      <c r="P44" s="116"/>
      <c r="Q44" s="123">
        <f>D12/12</f>
        <v>0</v>
      </c>
      <c r="R44" s="24"/>
      <c r="S44" s="33"/>
    </row>
    <row r="45" spans="1:27">
      <c r="A45" s="21"/>
      <c r="B45" s="17" t="s">
        <v>61</v>
      </c>
      <c r="C45" s="24"/>
      <c r="D45" s="116"/>
      <c r="E45" s="116"/>
      <c r="F45" s="116"/>
      <c r="G45" s="116"/>
      <c r="H45" s="116"/>
      <c r="I45" s="118" t="e">
        <f>J45/J36</f>
        <v>#DIV/0!</v>
      </c>
      <c r="J45" s="115">
        <f>SUM(J40:J44)</f>
        <v>0</v>
      </c>
      <c r="K45" s="116"/>
      <c r="L45" s="116"/>
      <c r="M45" s="116" t="s">
        <v>7</v>
      </c>
      <c r="N45" s="116"/>
      <c r="O45" s="116"/>
      <c r="P45" s="116"/>
      <c r="Q45" s="123">
        <f>D13/12</f>
        <v>0</v>
      </c>
      <c r="R45" s="24"/>
      <c r="S45" s="33"/>
    </row>
    <row r="46" spans="1:27">
      <c r="A46" s="21" t="s">
        <v>62</v>
      </c>
      <c r="B46" s="17"/>
      <c r="C46" s="49">
        <v>0.13</v>
      </c>
      <c r="D46" s="116"/>
      <c r="E46" s="116"/>
      <c r="F46" s="116"/>
      <c r="G46" s="116"/>
      <c r="H46" s="116"/>
      <c r="I46" s="116"/>
      <c r="J46" s="116"/>
      <c r="K46" s="116"/>
      <c r="L46" s="116"/>
      <c r="M46" s="116" t="s">
        <v>88</v>
      </c>
      <c r="N46" s="116"/>
      <c r="O46" s="116"/>
      <c r="P46" s="116"/>
      <c r="Q46" s="123">
        <f>(C17+C18)/12</f>
        <v>0</v>
      </c>
      <c r="R46" s="24"/>
      <c r="S46" s="33"/>
    </row>
    <row r="47" spans="1:27">
      <c r="A47" s="21"/>
      <c r="B47" s="17" t="s">
        <v>63</v>
      </c>
      <c r="C47" s="24"/>
      <c r="D47" s="116"/>
      <c r="E47" s="124" t="s">
        <v>65</v>
      </c>
      <c r="F47" s="116"/>
      <c r="G47" s="116"/>
      <c r="H47" s="116"/>
      <c r="I47" s="116"/>
      <c r="J47" s="115">
        <f>J45+J36</f>
        <v>0</v>
      </c>
      <c r="K47" s="116"/>
      <c r="L47" s="116"/>
      <c r="M47" s="116" t="s">
        <v>66</v>
      </c>
      <c r="N47" s="116"/>
      <c r="O47" s="116"/>
      <c r="P47" s="116"/>
      <c r="Q47" s="123">
        <f>D22/12</f>
        <v>0</v>
      </c>
      <c r="R47" s="24"/>
      <c r="S47" s="33"/>
    </row>
    <row r="48" spans="1:27" ht="16" thickBot="1">
      <c r="A48" s="43"/>
      <c r="B48" s="44" t="s">
        <v>64</v>
      </c>
      <c r="C48" s="54"/>
      <c r="D48" s="116"/>
      <c r="E48" s="116"/>
      <c r="F48" s="116"/>
      <c r="G48" s="116"/>
      <c r="H48" s="116"/>
      <c r="I48" s="116"/>
      <c r="J48" s="116"/>
      <c r="K48" s="116"/>
      <c r="L48" s="116"/>
      <c r="M48" s="116" t="s">
        <v>87</v>
      </c>
      <c r="N48" s="116"/>
      <c r="O48" s="116"/>
      <c r="P48" s="116"/>
      <c r="Q48" s="123">
        <f>-Q42/12</f>
        <v>0</v>
      </c>
      <c r="R48" s="24"/>
      <c r="S48" s="33"/>
    </row>
    <row r="49" spans="1:28">
      <c r="A49" s="21"/>
      <c r="B49" s="17"/>
      <c r="C49" s="17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23"/>
      <c r="R49" s="24"/>
      <c r="S49" s="33"/>
    </row>
    <row r="50" spans="1:28">
      <c r="A50" s="11"/>
      <c r="B50" s="4"/>
      <c r="C50" s="4"/>
      <c r="D50" s="121"/>
      <c r="E50" s="121"/>
      <c r="F50" s="121"/>
      <c r="G50" s="121"/>
      <c r="H50" s="121"/>
      <c r="I50" s="121"/>
      <c r="J50" s="121"/>
      <c r="K50" s="116"/>
      <c r="L50" s="116"/>
      <c r="M50" s="116" t="s">
        <v>67</v>
      </c>
      <c r="N50" s="116"/>
      <c r="O50" s="116"/>
      <c r="P50" s="116"/>
      <c r="Q50" s="123">
        <f>SUM(Q44:Q49)</f>
        <v>0</v>
      </c>
      <c r="R50" s="24"/>
      <c r="S50" s="33"/>
    </row>
    <row r="51" spans="1:28" ht="16" thickBot="1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 t="s">
        <v>68</v>
      </c>
      <c r="M51" s="44"/>
      <c r="N51" s="44"/>
      <c r="O51" s="44"/>
      <c r="P51" s="44"/>
      <c r="Q51" s="54"/>
      <c r="R51" s="54"/>
      <c r="S51" s="33"/>
    </row>
    <row r="52" spans="1:28">
      <c r="A52" s="21"/>
      <c r="B52" s="17"/>
      <c r="C52" s="30"/>
      <c r="D52" s="17"/>
      <c r="E52" s="17"/>
      <c r="F52" s="17"/>
      <c r="G52" s="17"/>
      <c r="H52" s="17"/>
      <c r="I52" s="17"/>
      <c r="J52" s="17"/>
      <c r="K52" s="17"/>
      <c r="L52" s="17"/>
      <c r="M52" s="4"/>
      <c r="N52" s="17"/>
      <c r="O52" s="17"/>
      <c r="P52" s="17"/>
      <c r="Q52" s="17"/>
      <c r="R52" s="17"/>
      <c r="S52" s="33"/>
      <c r="AB52" s="4"/>
    </row>
    <row r="53" spans="1:28" s="4" customFormat="1">
      <c r="M53" s="17"/>
      <c r="N53" s="17"/>
      <c r="O53" s="17"/>
      <c r="P53" s="17"/>
      <c r="Q53" s="17"/>
      <c r="R53" s="17"/>
      <c r="S53" s="17"/>
    </row>
  </sheetData>
  <sheetProtection formatCells="0" formatColumns="0" formatRows="0" insertColumns="0" insertRows="0"/>
  <protectedRanges>
    <protectedRange password="CA05" sqref="B33" name="Other Utili"/>
    <protectedRange password="CA05" sqref="C29:C33" name="Utilities Detail"/>
    <protectedRange password="CA05" sqref="C12:C13" name="Compenstion Info"/>
    <protectedRange password="CA05" sqref="B4:C6" name="Name Info"/>
    <protectedRange password="CA05" sqref="A9" name="Rectory"/>
    <protectedRange password="CA05" sqref="C22" name="Tax Annuity"/>
  </protectedRanges>
  <mergeCells count="6">
    <mergeCell ref="P9:Q9"/>
    <mergeCell ref="B4:C4"/>
    <mergeCell ref="B5:C5"/>
    <mergeCell ref="B6:C6"/>
    <mergeCell ref="D9:F9"/>
    <mergeCell ref="L9:N9"/>
  </mergeCells>
  <printOptions gridLines="1"/>
  <pageMargins left="0.25" right="0.25" top="0.5" bottom="0.5" header="0.25" footer="0.25"/>
  <pageSetup scale="57" orientation="landscape" horizontalDpi="300" verticalDpi="300" r:id="rId1"/>
  <headerFooter alignWithMargins="0">
    <oddHeader>&amp;CEpiscopal Diocese of Texas - Clergy Compensation Worksheet - Addt'l Medicare Tax - for 2018</oddHeader>
    <oddFooter>&amp;C&amp;D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0"/>
  <sheetViews>
    <sheetView workbookViewId="0">
      <selection activeCell="C39" sqref="C39"/>
    </sheetView>
  </sheetViews>
  <sheetFormatPr defaultRowHeight="12.5"/>
  <cols>
    <col min="1" max="1" width="14.453125" bestFit="1" customWidth="1"/>
    <col min="2" max="2" width="63.81640625" customWidth="1"/>
    <col min="3" max="3" width="13.54296875" bestFit="1" customWidth="1"/>
    <col min="10" max="10" width="11.1796875" bestFit="1" customWidth="1"/>
    <col min="11" max="11" width="12" customWidth="1"/>
  </cols>
  <sheetData>
    <row r="1" spans="1:10" ht="13" thickBot="1"/>
    <row r="2" spans="1:10" ht="13">
      <c r="A2" s="103"/>
      <c r="B2" s="104"/>
      <c r="C2" s="105"/>
    </row>
    <row r="3" spans="1:10" ht="13">
      <c r="A3" s="106" t="s">
        <v>77</v>
      </c>
      <c r="B3" s="102">
        <f>'2019 200k +'!B4:C4</f>
        <v>44927</v>
      </c>
      <c r="C3" s="107"/>
    </row>
    <row r="4" spans="1:10" ht="13">
      <c r="A4" s="106" t="s">
        <v>78</v>
      </c>
      <c r="B4" s="129" t="str">
        <f>'2019 200k +'!B5:C5</f>
        <v>EDOT</v>
      </c>
      <c r="C4" s="108"/>
    </row>
    <row r="5" spans="1:10" ht="13">
      <c r="A5" s="106" t="s">
        <v>79</v>
      </c>
      <c r="B5" s="129">
        <f>'2019 200k +'!B6:C6</f>
        <v>0</v>
      </c>
      <c r="C5" s="107"/>
    </row>
    <row r="6" spans="1:10" ht="13">
      <c r="A6" s="106"/>
      <c r="B6" s="155"/>
      <c r="C6" s="108"/>
    </row>
    <row r="7" spans="1:10" ht="13">
      <c r="A7" s="106"/>
      <c r="B7" s="155"/>
      <c r="C7" s="108"/>
    </row>
    <row r="8" spans="1:10" ht="13">
      <c r="A8" s="106">
        <f>calc!Rectory?</f>
        <v>0</v>
      </c>
      <c r="B8" s="109" t="s">
        <v>0</v>
      </c>
      <c r="C8" s="108"/>
    </row>
    <row r="9" spans="1:10" ht="13">
      <c r="A9" s="106"/>
      <c r="B9" s="109"/>
      <c r="C9" s="108" t="s">
        <v>85</v>
      </c>
    </row>
    <row r="10" spans="1:10" ht="13">
      <c r="A10" s="106"/>
      <c r="B10" s="109"/>
      <c r="C10" s="108"/>
    </row>
    <row r="11" spans="1:10" ht="13">
      <c r="A11" s="106" t="s">
        <v>8</v>
      </c>
      <c r="B11" s="109" t="s">
        <v>5</v>
      </c>
      <c r="C11" s="110">
        <f>calc!S</f>
        <v>0</v>
      </c>
      <c r="E11" s="101">
        <f>SUM(C11:C12)</f>
        <v>0</v>
      </c>
      <c r="F11" t="s">
        <v>102</v>
      </c>
    </row>
    <row r="12" spans="1:10" ht="13">
      <c r="A12" s="106" t="s">
        <v>9</v>
      </c>
      <c r="B12" s="109" t="s">
        <v>10</v>
      </c>
      <c r="C12" s="110">
        <f>calc!H</f>
        <v>0</v>
      </c>
    </row>
    <row r="13" spans="1:10" ht="13">
      <c r="A13" s="106" t="s">
        <v>11</v>
      </c>
      <c r="B13" s="109" t="s">
        <v>12</v>
      </c>
      <c r="C13" s="110">
        <f>calc!U</f>
        <v>0</v>
      </c>
    </row>
    <row r="14" spans="1:10" ht="13">
      <c r="A14" s="106" t="s">
        <v>13</v>
      </c>
      <c r="B14" s="109" t="s">
        <v>14</v>
      </c>
      <c r="C14" s="110">
        <f>calc!C15</f>
        <v>0</v>
      </c>
    </row>
    <row r="15" spans="1:10" ht="13">
      <c r="A15" s="106" t="s">
        <v>101</v>
      </c>
      <c r="B15" s="140" t="s">
        <v>100</v>
      </c>
      <c r="C15" s="110">
        <f>calc!C17</f>
        <v>0</v>
      </c>
    </row>
    <row r="16" spans="1:10" ht="13">
      <c r="A16" s="106" t="s">
        <v>15</v>
      </c>
      <c r="B16" s="109" t="s">
        <v>16</v>
      </c>
      <c r="C16" s="110">
        <f>calc!SSR</f>
        <v>0</v>
      </c>
      <c r="I16" s="145" t="e">
        <f>E17/E11</f>
        <v>#DIV/0!</v>
      </c>
      <c r="J16" t="s">
        <v>103</v>
      </c>
    </row>
    <row r="17" spans="1:11" ht="13">
      <c r="A17" s="106" t="s">
        <v>17</v>
      </c>
      <c r="B17" s="109" t="s">
        <v>18</v>
      </c>
      <c r="C17" s="110">
        <f>SUM(calc!C19+'2019 200k +'!C18)</f>
        <v>0</v>
      </c>
      <c r="E17" s="101">
        <f>SUM(C16:C17)</f>
        <v>0</v>
      </c>
      <c r="F17" t="s">
        <v>99</v>
      </c>
    </row>
    <row r="18" spans="1:11" s="147" customFormat="1" ht="13">
      <c r="A18" s="106" t="str">
        <f>calc!A20</f>
        <v>SMTA</v>
      </c>
      <c r="B18" s="109" t="str">
        <f>calc!B20</f>
        <v>Additional Medicare Tax</v>
      </c>
      <c r="C18" s="110">
        <f>calc!C20</f>
        <v>0</v>
      </c>
    </row>
    <row r="19" spans="1:11" ht="13">
      <c r="A19" s="106" t="s">
        <v>19</v>
      </c>
      <c r="B19" s="109" t="s">
        <v>20</v>
      </c>
      <c r="C19" s="110">
        <f>SUM(calc!C21+'2019 200k +'!C19)</f>
        <v>0</v>
      </c>
    </row>
    <row r="20" spans="1:11" ht="13.5" thickBot="1">
      <c r="A20" s="106"/>
      <c r="B20" s="109" t="s">
        <v>23</v>
      </c>
      <c r="C20" s="141">
        <f>SUM(C11:C19)</f>
        <v>0</v>
      </c>
      <c r="F20" s="101">
        <f>C20-U</f>
        <v>0</v>
      </c>
    </row>
    <row r="21" spans="1:11" ht="13.5" thickTop="1">
      <c r="A21" s="106"/>
      <c r="B21" s="109"/>
      <c r="C21" s="108"/>
    </row>
    <row r="22" spans="1:11" ht="13">
      <c r="A22" s="106" t="s">
        <v>21</v>
      </c>
      <c r="B22" s="109" t="s">
        <v>22</v>
      </c>
      <c r="C22" s="110">
        <f>calc!C24</f>
        <v>0</v>
      </c>
    </row>
    <row r="23" spans="1:11" ht="13">
      <c r="A23" s="106"/>
      <c r="B23" s="109" t="s">
        <v>83</v>
      </c>
      <c r="C23" s="108"/>
    </row>
    <row r="24" spans="1:11" ht="13">
      <c r="A24" s="111"/>
      <c r="B24" s="109" t="s">
        <v>84</v>
      </c>
      <c r="C24" s="108"/>
    </row>
    <row r="25" spans="1:11">
      <c r="A25" s="111"/>
      <c r="B25" s="155"/>
      <c r="C25" s="108"/>
    </row>
    <row r="26" spans="1:11" ht="13" thickBot="1">
      <c r="A26" s="112"/>
      <c r="B26" s="113"/>
      <c r="C26" s="114"/>
    </row>
    <row r="28" spans="1:11" ht="13" thickBot="1"/>
    <row r="29" spans="1:11" ht="15.5" thickBot="1">
      <c r="A29" s="150" t="s">
        <v>104</v>
      </c>
      <c r="B29" s="151"/>
      <c r="C29" s="152"/>
    </row>
    <row r="30" spans="1:11" ht="15.5">
      <c r="A30" s="149" t="s">
        <v>5</v>
      </c>
      <c r="B30" s="148"/>
      <c r="C30" s="146">
        <f>C11/24</f>
        <v>0</v>
      </c>
    </row>
    <row r="31" spans="1:11" ht="15.5">
      <c r="A31" s="149" t="s">
        <v>7</v>
      </c>
      <c r="B31" s="148"/>
      <c r="C31" s="146">
        <f>S/24</f>
        <v>0</v>
      </c>
    </row>
    <row r="32" spans="1:11" ht="15.5">
      <c r="A32" s="149" t="s">
        <v>109</v>
      </c>
      <c r="B32" s="148"/>
      <c r="C32" s="146">
        <f>E17/24</f>
        <v>0</v>
      </c>
      <c r="D32" s="155"/>
      <c r="E32" s="155"/>
      <c r="F32" s="155"/>
      <c r="G32" s="155"/>
      <c r="H32" s="155"/>
      <c r="I32" s="155"/>
      <c r="J32" s="155"/>
      <c r="K32" s="155"/>
    </row>
    <row r="33" spans="1:11" ht="15.5">
      <c r="A33" s="149" t="s">
        <v>105</v>
      </c>
      <c r="B33" s="148"/>
      <c r="C33" s="146">
        <f>-18000/24</f>
        <v>-750</v>
      </c>
      <c r="D33" s="155"/>
      <c r="E33" s="155"/>
      <c r="F33" s="155"/>
      <c r="G33" s="155"/>
      <c r="H33" s="159"/>
      <c r="I33" s="155"/>
      <c r="J33" s="157"/>
      <c r="K33" s="159"/>
    </row>
    <row r="34" spans="1:11" ht="15.5">
      <c r="A34" s="149" t="s">
        <v>110</v>
      </c>
      <c r="B34" s="148"/>
      <c r="C34" s="146">
        <f>-SUM(53000-E17)/24</f>
        <v>-2208.3333333333335</v>
      </c>
      <c r="D34" s="155"/>
      <c r="E34" s="155"/>
      <c r="F34" s="155"/>
      <c r="G34" s="155"/>
      <c r="H34" s="155"/>
      <c r="I34" s="155"/>
      <c r="J34" s="157"/>
      <c r="K34" s="159"/>
    </row>
    <row r="35" spans="1:11" s="147" customFormat="1" ht="15.5">
      <c r="A35" s="149" t="s">
        <v>111</v>
      </c>
      <c r="B35" s="148"/>
      <c r="C35" s="146">
        <f>-C32</f>
        <v>0</v>
      </c>
      <c r="D35" s="155"/>
      <c r="E35" s="155"/>
      <c r="F35" s="155"/>
      <c r="G35" s="155"/>
      <c r="H35" s="155"/>
      <c r="I35" s="155"/>
      <c r="J35" s="160"/>
      <c r="K35" s="159"/>
    </row>
    <row r="36" spans="1:11" s="147" customFormat="1" ht="15.5">
      <c r="A36" s="149" t="s">
        <v>106</v>
      </c>
      <c r="B36" s="148"/>
      <c r="C36" s="146">
        <v>-106.5</v>
      </c>
    </row>
    <row r="37" spans="1:11" s="147" customFormat="1" ht="15.5">
      <c r="A37" s="149" t="s">
        <v>107</v>
      </c>
      <c r="B37" s="148"/>
      <c r="C37" s="146">
        <f>-SUM(2390/24)</f>
        <v>-99.583333333333329</v>
      </c>
    </row>
    <row r="38" spans="1:11" s="147" customFormat="1" ht="15.5">
      <c r="A38" s="149" t="s">
        <v>108</v>
      </c>
      <c r="B38" s="148"/>
      <c r="C38" s="146">
        <v>-89.25</v>
      </c>
    </row>
    <row r="39" spans="1:11" ht="15.5">
      <c r="A39" s="149"/>
      <c r="B39" s="148"/>
      <c r="C39" s="156"/>
    </row>
    <row r="40" spans="1:11" ht="15.5" thickBot="1">
      <c r="A40" s="153" t="s">
        <v>67</v>
      </c>
      <c r="B40" s="154"/>
      <c r="C40" s="158">
        <f>SUM(C30:C39)</f>
        <v>-3253.666666666667</v>
      </c>
    </row>
  </sheetData>
  <printOptions gridLines="1"/>
  <pageMargins left="0.7" right="0.7" top="0.75" bottom="0.75" header="0.3" footer="0.3"/>
  <pageSetup scale="69" fitToHeight="0" orientation="landscape" r:id="rId1"/>
  <headerFooter>
    <oddHeader>&amp;CTotal 2018 Clergy Comp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A5DF71EEB864A9A1FC09C343874D7" ma:contentTypeVersion="10" ma:contentTypeDescription="Create a new document." ma:contentTypeScope="" ma:versionID="dd21b11ea468c7cb707f0dc35d9f9a77">
  <xsd:schema xmlns:xsd="http://www.w3.org/2001/XMLSchema" xmlns:xs="http://www.w3.org/2001/XMLSchema" xmlns:p="http://schemas.microsoft.com/office/2006/metadata/properties" xmlns:ns3="ede2dc59-d0c3-42ac-bd35-ac69a35cc3a3" targetNamespace="http://schemas.microsoft.com/office/2006/metadata/properties" ma:root="true" ma:fieldsID="4c6d6bab544aa9f78d1fcb604f35369c" ns3:_="">
    <xsd:import namespace="ede2dc59-d0c3-42ac-bd35-ac69a35cc3a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e2dc59-d0c3-42ac-bd35-ac69a35cc3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98D560-430F-4AA7-A5B2-F1A77F54BB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e2dc59-d0c3-42ac-bd35-ac69a35cc3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0D5F348-FA60-49D3-95C4-42CA7C34DD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2A8D98-8AA0-466D-9EEE-A5274AF7AB8E}">
  <ds:schemaRefs>
    <ds:schemaRef ds:uri="http://purl.org/dc/elements/1.1/"/>
    <ds:schemaRef ds:uri="http://schemas.microsoft.com/office/2006/documentManagement/types"/>
    <ds:schemaRef ds:uri="ede2dc59-d0c3-42ac-bd35-ac69a35cc3a3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36</vt:i4>
      </vt:variant>
    </vt:vector>
  </HeadingPairs>
  <TitlesOfParts>
    <vt:vector size="39" baseType="lpstr">
      <vt:lpstr>calc</vt:lpstr>
      <vt:lpstr>2019 200k +</vt:lpstr>
      <vt:lpstr>Combined Print Sheet</vt:lpstr>
      <vt:lpstr>'2019 200k +'!FIT_average_rate</vt:lpstr>
      <vt:lpstr>calc!FIT_average_rate</vt:lpstr>
      <vt:lpstr>'2019 200k +'!FIT_marginal_rate</vt:lpstr>
      <vt:lpstr>calc!FIT_marginal_rate</vt:lpstr>
      <vt:lpstr>'2019 200k +'!H</vt:lpstr>
      <vt:lpstr>calc!H</vt:lpstr>
      <vt:lpstr>'Combined Print Sheet'!H</vt:lpstr>
      <vt:lpstr>'2019 200k +'!Housing_Value</vt:lpstr>
      <vt:lpstr>calc!Housing_Value</vt:lpstr>
      <vt:lpstr>'Combined Print Sheet'!Housing_Value</vt:lpstr>
      <vt:lpstr>'2019 200k +'!MC_tax_rate</vt:lpstr>
      <vt:lpstr>calc!MC_tax_rate</vt:lpstr>
      <vt:lpstr>'Combined Print Sheet'!MC_tax_rate</vt:lpstr>
      <vt:lpstr>'2019 200k +'!Pension_Rate</vt:lpstr>
      <vt:lpstr>calc!Pension_Rate</vt:lpstr>
      <vt:lpstr>'2019 200k +'!Print_Area</vt:lpstr>
      <vt:lpstr>calc!Print_Area</vt:lpstr>
      <vt:lpstr>'Combined Print Sheet'!Print_Area</vt:lpstr>
      <vt:lpstr>'2019 200k +'!Rectory?</vt:lpstr>
      <vt:lpstr>calc!Rectory?</vt:lpstr>
      <vt:lpstr>'Combined Print Sheet'!Rectory?</vt:lpstr>
      <vt:lpstr>'2019 200k +'!S</vt:lpstr>
      <vt:lpstr>calc!S</vt:lpstr>
      <vt:lpstr>'Combined Print Sheet'!S</vt:lpstr>
      <vt:lpstr>'2019 200k +'!SE_tax_base</vt:lpstr>
      <vt:lpstr>calc!SE_tax_base</vt:lpstr>
      <vt:lpstr>'Combined Print Sheet'!SE_tax_base</vt:lpstr>
      <vt:lpstr>'2019 200k +'!SE_tax_rate</vt:lpstr>
      <vt:lpstr>calc!SE_tax_rate</vt:lpstr>
      <vt:lpstr>'Combined Print Sheet'!SE_tax_rate</vt:lpstr>
      <vt:lpstr>'2019 200k +'!SSR</vt:lpstr>
      <vt:lpstr>calc!SSR</vt:lpstr>
      <vt:lpstr>'Combined Print Sheet'!SSR</vt:lpstr>
      <vt:lpstr>'2019 200k +'!U</vt:lpstr>
      <vt:lpstr>calc!U</vt:lpstr>
      <vt:lpstr>'Combined Print Sheet'!U</vt:lpstr>
    </vt:vector>
  </TitlesOfParts>
  <Company>Episcopal Diocese of Texas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Allison Mccloskey</dc:creator>
  <cp:lastModifiedBy>Zee Turnbull</cp:lastModifiedBy>
  <cp:lastPrinted>2017-10-13T20:32:35Z</cp:lastPrinted>
  <dcterms:created xsi:type="dcterms:W3CDTF">2010-12-28T21:55:13Z</dcterms:created>
  <dcterms:modified xsi:type="dcterms:W3CDTF">2022-11-01T19:54:33Z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0x010100466A5DF71EEB864A9A1FC09C343874D7</vt:lpwstr>
  </property>
</Properties>
</file>